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calcPr calcId="144525"/>
</workbook>
</file>

<file path=xl/sharedStrings.xml><?xml version="1.0" encoding="utf-8"?>
<sst xmlns="http://schemas.openxmlformats.org/spreadsheetml/2006/main" count="7" uniqueCount="7">
  <si>
    <t>2019年泗县面向社会公开招聘事业单位工作人员专业测试成绩及总成绩一览表</t>
  </si>
  <si>
    <t>序号</t>
  </si>
  <si>
    <t>报考岗位</t>
  </si>
  <si>
    <t>准考证号</t>
  </si>
  <si>
    <t>笔试成绩</t>
  </si>
  <si>
    <t>专业测试成绩</t>
  </si>
  <si>
    <t>总成绩</t>
  </si>
</sst>
</file>

<file path=xl/styles.xml><?xml version="1.0" encoding="utf-8"?>
<styleSheet xmlns="http://schemas.openxmlformats.org/spreadsheetml/2006/main">
  <numFmts count="5">
    <numFmt numFmtId="176" formatCode="0.00_ "/>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5">
    <font>
      <sz val="11"/>
      <color theme="1"/>
      <name val="宋体"/>
      <charset val="134"/>
      <scheme val="minor"/>
    </font>
    <font>
      <sz val="11"/>
      <color rgb="FFFF0000"/>
      <name val="宋体"/>
      <charset val="134"/>
      <scheme val="minor"/>
    </font>
    <font>
      <sz val="11"/>
      <color rgb="FF00B0F0"/>
      <name val="宋体"/>
      <charset val="134"/>
      <scheme val="minor"/>
    </font>
    <font>
      <sz val="12"/>
      <name val="宋体"/>
      <charset val="134"/>
    </font>
    <font>
      <sz val="11"/>
      <name val="宋体"/>
      <charset val="134"/>
      <scheme val="minor"/>
    </font>
    <font>
      <b/>
      <sz val="14"/>
      <color theme="1"/>
      <name val="黑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3" borderId="0" applyNumberFormat="0" applyBorder="0" applyAlignment="0" applyProtection="0">
      <alignment vertical="center"/>
    </xf>
    <xf numFmtId="0" fontId="21" fillId="9"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1" borderId="0" applyNumberFormat="0" applyBorder="0" applyAlignment="0" applyProtection="0">
      <alignment vertical="center"/>
    </xf>
    <xf numFmtId="0" fontId="13" fillId="4" borderId="0" applyNumberFormat="0" applyBorder="0" applyAlignment="0" applyProtection="0">
      <alignment vertical="center"/>
    </xf>
    <xf numFmtId="43" fontId="0" fillId="0" borderId="0" applyFont="0" applyFill="0" applyBorder="0" applyAlignment="0" applyProtection="0">
      <alignment vertical="center"/>
    </xf>
    <xf numFmtId="0" fontId="14" fillId="1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4" fillId="19"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3" applyNumberFormat="0" applyFill="0" applyAlignment="0" applyProtection="0">
      <alignment vertical="center"/>
    </xf>
    <xf numFmtId="0" fontId="8" fillId="0" borderId="3" applyNumberFormat="0" applyFill="0" applyAlignment="0" applyProtection="0">
      <alignment vertical="center"/>
    </xf>
    <xf numFmtId="0" fontId="14" fillId="16" borderId="0" applyNumberFormat="0" applyBorder="0" applyAlignment="0" applyProtection="0">
      <alignment vertical="center"/>
    </xf>
    <xf numFmtId="0" fontId="11" fillId="0" borderId="7" applyNumberFormat="0" applyFill="0" applyAlignment="0" applyProtection="0">
      <alignment vertical="center"/>
    </xf>
    <xf numFmtId="0" fontId="14" fillId="15" borderId="0" applyNumberFormat="0" applyBorder="0" applyAlignment="0" applyProtection="0">
      <alignment vertical="center"/>
    </xf>
    <xf numFmtId="0" fontId="15" fillId="6" borderId="4" applyNumberFormat="0" applyAlignment="0" applyProtection="0">
      <alignment vertical="center"/>
    </xf>
    <xf numFmtId="0" fontId="22" fillId="6" borderId="8" applyNumberFormat="0" applyAlignment="0" applyProtection="0">
      <alignment vertical="center"/>
    </xf>
    <xf numFmtId="0" fontId="7" fillId="3" borderId="2" applyNumberFormat="0" applyAlignment="0" applyProtection="0">
      <alignment vertical="center"/>
    </xf>
    <xf numFmtId="0" fontId="6" fillId="12" borderId="0" applyNumberFormat="0" applyBorder="0" applyAlignment="0" applyProtection="0">
      <alignment vertical="center"/>
    </xf>
    <xf numFmtId="0" fontId="14" fillId="23" borderId="0" applyNumberFormat="0" applyBorder="0" applyAlignment="0" applyProtection="0">
      <alignment vertical="center"/>
    </xf>
    <xf numFmtId="0" fontId="23" fillId="0" borderId="9" applyNumberFormat="0" applyFill="0" applyAlignment="0" applyProtection="0">
      <alignment vertical="center"/>
    </xf>
    <xf numFmtId="0" fontId="17" fillId="0" borderId="6" applyNumberFormat="0" applyFill="0" applyAlignment="0" applyProtection="0">
      <alignment vertical="center"/>
    </xf>
    <xf numFmtId="0" fontId="24" fillId="24" borderId="0" applyNumberFormat="0" applyBorder="0" applyAlignment="0" applyProtection="0">
      <alignment vertical="center"/>
    </xf>
    <xf numFmtId="0" fontId="20" fillId="8" borderId="0" applyNumberFormat="0" applyBorder="0" applyAlignment="0" applyProtection="0">
      <alignment vertical="center"/>
    </xf>
    <xf numFmtId="0" fontId="6" fillId="27" borderId="0" applyNumberFormat="0" applyBorder="0" applyAlignment="0" applyProtection="0">
      <alignment vertical="center"/>
    </xf>
    <xf numFmtId="0" fontId="14" fillId="5" borderId="0" applyNumberFormat="0" applyBorder="0" applyAlignment="0" applyProtection="0">
      <alignment vertical="center"/>
    </xf>
    <xf numFmtId="0" fontId="6" fillId="20" borderId="0" applyNumberFormat="0" applyBorder="0" applyAlignment="0" applyProtection="0">
      <alignment vertical="center"/>
    </xf>
    <xf numFmtId="0" fontId="6" fillId="2" borderId="0" applyNumberFormat="0" applyBorder="0" applyAlignment="0" applyProtection="0">
      <alignment vertical="center"/>
    </xf>
    <xf numFmtId="0" fontId="6" fillId="26" borderId="0" applyNumberFormat="0" applyBorder="0" applyAlignment="0" applyProtection="0">
      <alignment vertical="center"/>
    </xf>
    <xf numFmtId="0" fontId="6" fillId="30" borderId="0" applyNumberFormat="0" applyBorder="0" applyAlignment="0" applyProtection="0">
      <alignment vertical="center"/>
    </xf>
    <xf numFmtId="0" fontId="14" fillId="32" borderId="0" applyNumberFormat="0" applyBorder="0" applyAlignment="0" applyProtection="0">
      <alignment vertical="center"/>
    </xf>
    <xf numFmtId="0" fontId="14" fillId="22" borderId="0" applyNumberFormat="0" applyBorder="0" applyAlignment="0" applyProtection="0">
      <alignment vertical="center"/>
    </xf>
    <xf numFmtId="0" fontId="6" fillId="25" borderId="0" applyNumberFormat="0" applyBorder="0" applyAlignment="0" applyProtection="0">
      <alignment vertical="center"/>
    </xf>
    <xf numFmtId="0" fontId="6" fillId="29" borderId="0" applyNumberFormat="0" applyBorder="0" applyAlignment="0" applyProtection="0">
      <alignment vertical="center"/>
    </xf>
    <xf numFmtId="0" fontId="14" fillId="21" borderId="0" applyNumberFormat="0" applyBorder="0" applyAlignment="0" applyProtection="0">
      <alignment vertical="center"/>
    </xf>
    <xf numFmtId="0" fontId="6" fillId="28" borderId="0" applyNumberFormat="0" applyBorder="0" applyAlignment="0" applyProtection="0">
      <alignment vertical="center"/>
    </xf>
    <xf numFmtId="0" fontId="14" fillId="18" borderId="0" applyNumberFormat="0" applyBorder="0" applyAlignment="0" applyProtection="0">
      <alignment vertical="center"/>
    </xf>
    <xf numFmtId="0" fontId="14" fillId="31" borderId="0" applyNumberFormat="0" applyBorder="0" applyAlignment="0" applyProtection="0">
      <alignment vertical="center"/>
    </xf>
    <xf numFmtId="0" fontId="6" fillId="10" borderId="0" applyNumberFormat="0" applyBorder="0" applyAlignment="0" applyProtection="0">
      <alignment vertical="center"/>
    </xf>
    <xf numFmtId="0" fontId="14" fillId="14"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Fill="1"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wrapText="1"/>
    </xf>
    <xf numFmtId="0" fontId="0" fillId="0" borderId="1" xfId="0" applyBorder="1" applyAlignment="1">
      <alignment horizontal="center" vertical="center"/>
    </xf>
    <xf numFmtId="0" fontId="3" fillId="0" borderId="1" xfId="0" applyFont="1" applyFill="1" applyBorder="1" applyAlignment="1">
      <alignment horizontal="center"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8"/>
  <sheetViews>
    <sheetView tabSelected="1" workbookViewId="0">
      <selection activeCell="H3" sqref="H3"/>
    </sheetView>
  </sheetViews>
  <sheetFormatPr defaultColWidth="9" defaultRowHeight="14.25" outlineLevelCol="5"/>
  <cols>
    <col min="1" max="1" width="6.625" style="3" customWidth="1"/>
    <col min="2" max="2" width="10.125" style="4" customWidth="1"/>
    <col min="3" max="3" width="12.625" style="4" customWidth="1"/>
    <col min="4" max="4" width="10.125" style="4" customWidth="1"/>
    <col min="5" max="5" width="12.875" style="5" customWidth="1"/>
    <col min="6" max="6" width="12.625" style="6"/>
    <col min="7" max="16384" width="9" style="3"/>
  </cols>
  <sheetData>
    <row r="1" ht="52" customHeight="1" spans="1:6">
      <c r="A1" s="7" t="s">
        <v>0</v>
      </c>
      <c r="B1" s="8"/>
      <c r="C1" s="8"/>
      <c r="D1" s="8"/>
      <c r="E1" s="8"/>
      <c r="F1" s="8"/>
    </row>
    <row r="2" ht="24" customHeight="1" spans="1:6">
      <c r="A2" s="9" t="s">
        <v>1</v>
      </c>
      <c r="B2" s="10" t="s">
        <v>2</v>
      </c>
      <c r="C2" s="10" t="s">
        <v>3</v>
      </c>
      <c r="D2" s="10" t="s">
        <v>4</v>
      </c>
      <c r="E2" s="9" t="s">
        <v>5</v>
      </c>
      <c r="F2" s="11" t="s">
        <v>6</v>
      </c>
    </row>
    <row r="3" s="1" customFormat="1" ht="21" customHeight="1" spans="1:6">
      <c r="A3" s="11">
        <v>1</v>
      </c>
      <c r="B3" s="10">
        <v>20190201</v>
      </c>
      <c r="C3" s="10" t="str">
        <f>"2019010116"</f>
        <v>2019010116</v>
      </c>
      <c r="D3" s="10">
        <v>86</v>
      </c>
      <c r="E3" s="11">
        <v>73.8</v>
      </c>
      <c r="F3" s="12">
        <f>D3/1.2*0.5+E3*0.5</f>
        <v>72.7333333333333</v>
      </c>
    </row>
    <row r="4" s="1" customFormat="1" ht="21" customHeight="1" spans="1:6">
      <c r="A4" s="11">
        <v>2</v>
      </c>
      <c r="B4" s="10">
        <v>20190201</v>
      </c>
      <c r="C4" s="10" t="str">
        <f>"2019010110"</f>
        <v>2019010110</v>
      </c>
      <c r="D4" s="10">
        <v>80.4</v>
      </c>
      <c r="E4" s="11">
        <v>76.1</v>
      </c>
      <c r="F4" s="12">
        <f t="shared" ref="F4:F35" si="0">D4/1.2*0.5+E4*0.5</f>
        <v>71.55</v>
      </c>
    </row>
    <row r="5" s="1" customFormat="1" ht="21" customHeight="1" spans="1:6">
      <c r="A5" s="11">
        <v>3</v>
      </c>
      <c r="B5" s="10">
        <v>20190201</v>
      </c>
      <c r="C5" s="10" t="str">
        <f>"2019010117"</f>
        <v>2019010117</v>
      </c>
      <c r="D5" s="10">
        <v>80</v>
      </c>
      <c r="E5" s="11">
        <v>73.2</v>
      </c>
      <c r="F5" s="12">
        <f t="shared" si="0"/>
        <v>69.9333333333333</v>
      </c>
    </row>
    <row r="6" s="1" customFormat="1" ht="21" customHeight="1" spans="1:6">
      <c r="A6" s="11">
        <v>4</v>
      </c>
      <c r="B6" s="10">
        <v>20190202</v>
      </c>
      <c r="C6" s="10" t="str">
        <f>"2019010129"</f>
        <v>2019010129</v>
      </c>
      <c r="D6" s="10">
        <v>78.6</v>
      </c>
      <c r="E6" s="11">
        <v>74</v>
      </c>
      <c r="F6" s="12">
        <f t="shared" si="0"/>
        <v>69.75</v>
      </c>
    </row>
    <row r="7" s="1" customFormat="1" ht="21" customHeight="1" spans="1:6">
      <c r="A7" s="11">
        <v>5</v>
      </c>
      <c r="B7" s="10">
        <v>20190202</v>
      </c>
      <c r="C7" s="10" t="str">
        <f>"2019010122"</f>
        <v>2019010122</v>
      </c>
      <c r="D7" s="10">
        <v>70.9</v>
      </c>
      <c r="E7" s="11">
        <v>77.3</v>
      </c>
      <c r="F7" s="12">
        <f t="shared" si="0"/>
        <v>68.1916666666667</v>
      </c>
    </row>
    <row r="8" s="1" customFormat="1" ht="21" customHeight="1" spans="1:6">
      <c r="A8" s="11">
        <v>6</v>
      </c>
      <c r="B8" s="10">
        <v>20190202</v>
      </c>
      <c r="C8" s="10" t="str">
        <f>"2019010125"</f>
        <v>2019010125</v>
      </c>
      <c r="D8" s="10">
        <v>66</v>
      </c>
      <c r="E8" s="11">
        <v>73.2</v>
      </c>
      <c r="F8" s="12">
        <f t="shared" si="0"/>
        <v>64.1</v>
      </c>
    </row>
    <row r="9" s="1" customFormat="1" ht="21" customHeight="1" spans="1:6">
      <c r="A9" s="11">
        <v>7</v>
      </c>
      <c r="B9" s="10">
        <v>20190204</v>
      </c>
      <c r="C9" s="10" t="str">
        <f>"2019010207"</f>
        <v>2019010207</v>
      </c>
      <c r="D9" s="10">
        <v>87</v>
      </c>
      <c r="E9" s="11">
        <v>75.1</v>
      </c>
      <c r="F9" s="12">
        <f t="shared" si="0"/>
        <v>73.8</v>
      </c>
    </row>
    <row r="10" s="1" customFormat="1" ht="21" customHeight="1" spans="1:6">
      <c r="A10" s="11">
        <v>8</v>
      </c>
      <c r="B10" s="10">
        <v>20190204</v>
      </c>
      <c r="C10" s="10" t="str">
        <f>"2019010206"</f>
        <v>2019010206</v>
      </c>
      <c r="D10" s="10">
        <v>86</v>
      </c>
      <c r="E10" s="11">
        <v>79.2</v>
      </c>
      <c r="F10" s="12">
        <f t="shared" si="0"/>
        <v>75.4333333333333</v>
      </c>
    </row>
    <row r="11" s="1" customFormat="1" ht="21" customHeight="1" spans="1:6">
      <c r="A11" s="11">
        <v>9</v>
      </c>
      <c r="B11" s="10">
        <v>20190204</v>
      </c>
      <c r="C11" s="10" t="str">
        <f>"2019010210"</f>
        <v>2019010210</v>
      </c>
      <c r="D11" s="10">
        <v>81.8</v>
      </c>
      <c r="E11" s="11">
        <v>76.06</v>
      </c>
      <c r="F11" s="12">
        <f t="shared" si="0"/>
        <v>72.1133333333333</v>
      </c>
    </row>
    <row r="12" s="1" customFormat="1" ht="21" customHeight="1" spans="1:6">
      <c r="A12" s="11">
        <v>10</v>
      </c>
      <c r="B12" s="10">
        <v>20190205</v>
      </c>
      <c r="C12" s="10" t="str">
        <f>"2019010310"</f>
        <v>2019010310</v>
      </c>
      <c r="D12" s="10">
        <v>81.6</v>
      </c>
      <c r="E12" s="11">
        <v>75</v>
      </c>
      <c r="F12" s="12">
        <f t="shared" si="0"/>
        <v>71.5</v>
      </c>
    </row>
    <row r="13" s="1" customFormat="1" ht="21" customHeight="1" spans="1:6">
      <c r="A13" s="11">
        <v>11</v>
      </c>
      <c r="B13" s="10">
        <v>20190205</v>
      </c>
      <c r="C13" s="10" t="str">
        <f>"2019010311"</f>
        <v>2019010311</v>
      </c>
      <c r="D13" s="10">
        <v>80.7</v>
      </c>
      <c r="E13" s="11">
        <v>73.8</v>
      </c>
      <c r="F13" s="12">
        <f t="shared" si="0"/>
        <v>70.525</v>
      </c>
    </row>
    <row r="14" s="1" customFormat="1" ht="21" customHeight="1" spans="1:6">
      <c r="A14" s="11">
        <v>12</v>
      </c>
      <c r="B14" s="10">
        <v>20190205</v>
      </c>
      <c r="C14" s="10" t="str">
        <f>"2019010303"</f>
        <v>2019010303</v>
      </c>
      <c r="D14" s="10">
        <v>80</v>
      </c>
      <c r="E14" s="11">
        <v>78.5</v>
      </c>
      <c r="F14" s="12">
        <f t="shared" si="0"/>
        <v>72.5833333333333</v>
      </c>
    </row>
    <row r="15" s="1" customFormat="1" ht="21" customHeight="1" spans="1:6">
      <c r="A15" s="11">
        <v>13</v>
      </c>
      <c r="B15" s="10">
        <v>20190206</v>
      </c>
      <c r="C15" s="10" t="str">
        <f>"2019010706"</f>
        <v>2019010706</v>
      </c>
      <c r="D15" s="10">
        <v>82.2</v>
      </c>
      <c r="E15" s="11">
        <v>75.1</v>
      </c>
      <c r="F15" s="12">
        <f t="shared" si="0"/>
        <v>71.8</v>
      </c>
    </row>
    <row r="16" s="1" customFormat="1" ht="21" customHeight="1" spans="1:6">
      <c r="A16" s="11">
        <v>14</v>
      </c>
      <c r="B16" s="10">
        <v>20190206</v>
      </c>
      <c r="C16" s="10" t="str">
        <f>"2019010707"</f>
        <v>2019010707</v>
      </c>
      <c r="D16" s="10">
        <v>75.6</v>
      </c>
      <c r="E16" s="11">
        <v>76.6</v>
      </c>
      <c r="F16" s="12">
        <f t="shared" si="0"/>
        <v>69.8</v>
      </c>
    </row>
    <row r="17" s="1" customFormat="1" ht="21" customHeight="1" spans="1:6">
      <c r="A17" s="11">
        <v>15</v>
      </c>
      <c r="B17" s="10">
        <v>20190206</v>
      </c>
      <c r="C17" s="10" t="str">
        <f>"2019010629"</f>
        <v>2019010629</v>
      </c>
      <c r="D17" s="10">
        <v>75.4</v>
      </c>
      <c r="E17" s="11">
        <v>75.96</v>
      </c>
      <c r="F17" s="12">
        <f t="shared" si="0"/>
        <v>69.3966666666667</v>
      </c>
    </row>
    <row r="18" s="1" customFormat="1" ht="21" customHeight="1" spans="1:6">
      <c r="A18" s="11">
        <v>16</v>
      </c>
      <c r="B18" s="10">
        <v>20190206</v>
      </c>
      <c r="C18" s="10" t="str">
        <f>"2019010622"</f>
        <v>2019010622</v>
      </c>
      <c r="D18" s="10">
        <v>74</v>
      </c>
      <c r="E18" s="11">
        <v>76.8</v>
      </c>
      <c r="F18" s="12">
        <f t="shared" si="0"/>
        <v>69.2333333333333</v>
      </c>
    </row>
    <row r="19" s="1" customFormat="1" ht="21" customHeight="1" spans="1:6">
      <c r="A19" s="11">
        <v>17</v>
      </c>
      <c r="B19" s="10">
        <v>20190206</v>
      </c>
      <c r="C19" s="10" t="str">
        <f>"2019010701"</f>
        <v>2019010701</v>
      </c>
      <c r="D19" s="10">
        <v>73.6</v>
      </c>
      <c r="E19" s="11">
        <v>74.32</v>
      </c>
      <c r="F19" s="12">
        <f t="shared" si="0"/>
        <v>67.8266666666667</v>
      </c>
    </row>
    <row r="20" s="1" customFormat="1" ht="21" customHeight="1" spans="1:6">
      <c r="A20" s="11">
        <v>18</v>
      </c>
      <c r="B20" s="10">
        <v>20190207</v>
      </c>
      <c r="C20" s="10" t="str">
        <f>"2019010720"</f>
        <v>2019010720</v>
      </c>
      <c r="D20" s="10">
        <v>82.8</v>
      </c>
      <c r="E20" s="11">
        <v>74.7</v>
      </c>
      <c r="F20" s="12">
        <f t="shared" si="0"/>
        <v>71.85</v>
      </c>
    </row>
    <row r="21" s="1" customFormat="1" ht="21" customHeight="1" spans="1:6">
      <c r="A21" s="11">
        <v>19</v>
      </c>
      <c r="B21" s="10">
        <v>20190207</v>
      </c>
      <c r="C21" s="10" t="str">
        <f>"2019010722"</f>
        <v>2019010722</v>
      </c>
      <c r="D21" s="10">
        <v>75.8</v>
      </c>
      <c r="E21" s="11">
        <v>77.84</v>
      </c>
      <c r="F21" s="12">
        <f t="shared" si="0"/>
        <v>70.5033333333333</v>
      </c>
    </row>
    <row r="22" s="1" customFormat="1" ht="21" customHeight="1" spans="1:6">
      <c r="A22" s="11">
        <v>20</v>
      </c>
      <c r="B22" s="10">
        <v>20190208</v>
      </c>
      <c r="C22" s="10" t="str">
        <f>"2019010808"</f>
        <v>2019010808</v>
      </c>
      <c r="D22" s="10">
        <v>84</v>
      </c>
      <c r="E22" s="11">
        <v>76.6</v>
      </c>
      <c r="F22" s="12">
        <f t="shared" si="0"/>
        <v>73.3</v>
      </c>
    </row>
    <row r="23" s="1" customFormat="1" ht="21" customHeight="1" spans="1:6">
      <c r="A23" s="11">
        <v>21</v>
      </c>
      <c r="B23" s="10">
        <v>20190208</v>
      </c>
      <c r="C23" s="10" t="str">
        <f>"2019010812"</f>
        <v>2019010812</v>
      </c>
      <c r="D23" s="10">
        <v>79</v>
      </c>
      <c r="E23" s="11">
        <v>74.7</v>
      </c>
      <c r="F23" s="12">
        <f t="shared" si="0"/>
        <v>70.2666666666667</v>
      </c>
    </row>
    <row r="24" s="1" customFormat="1" ht="21" customHeight="1" spans="1:6">
      <c r="A24" s="11">
        <v>22</v>
      </c>
      <c r="B24" s="10">
        <v>20190208</v>
      </c>
      <c r="C24" s="10" t="str">
        <f>"2019010729"</f>
        <v>2019010729</v>
      </c>
      <c r="D24" s="10">
        <v>77.4</v>
      </c>
      <c r="E24" s="11">
        <v>76.5</v>
      </c>
      <c r="F24" s="12">
        <f t="shared" si="0"/>
        <v>70.5</v>
      </c>
    </row>
    <row r="25" s="1" customFormat="1" ht="21" customHeight="1" spans="1:6">
      <c r="A25" s="11">
        <v>23</v>
      </c>
      <c r="B25" s="10">
        <v>20190208</v>
      </c>
      <c r="C25" s="10" t="str">
        <f>"2019010809"</f>
        <v>2019010809</v>
      </c>
      <c r="D25" s="10">
        <v>77.4</v>
      </c>
      <c r="E25" s="11">
        <v>74.6</v>
      </c>
      <c r="F25" s="12">
        <f t="shared" si="0"/>
        <v>69.55</v>
      </c>
    </row>
    <row r="26" s="1" customFormat="1" ht="21" customHeight="1" spans="1:6">
      <c r="A26" s="11">
        <v>24</v>
      </c>
      <c r="B26" s="10">
        <v>20190209</v>
      </c>
      <c r="C26" s="10" t="str">
        <f>"2019010820"</f>
        <v>2019010820</v>
      </c>
      <c r="D26" s="10">
        <v>92.2</v>
      </c>
      <c r="E26" s="11">
        <v>77.9</v>
      </c>
      <c r="F26" s="12">
        <f t="shared" si="0"/>
        <v>77.3666666666667</v>
      </c>
    </row>
    <row r="27" s="1" customFormat="1" ht="21" customHeight="1" spans="1:6">
      <c r="A27" s="11">
        <v>25</v>
      </c>
      <c r="B27" s="10">
        <v>20190209</v>
      </c>
      <c r="C27" s="10" t="str">
        <f>"2019010819"</f>
        <v>2019010819</v>
      </c>
      <c r="D27" s="10">
        <v>81.2</v>
      </c>
      <c r="E27" s="11">
        <v>77</v>
      </c>
      <c r="F27" s="12">
        <f t="shared" si="0"/>
        <v>72.3333333333333</v>
      </c>
    </row>
    <row r="28" s="1" customFormat="1" ht="21" customHeight="1" spans="1:6">
      <c r="A28" s="11">
        <v>26</v>
      </c>
      <c r="B28" s="10">
        <v>20190209</v>
      </c>
      <c r="C28" s="10" t="str">
        <f>"2019010815"</f>
        <v>2019010815</v>
      </c>
      <c r="D28" s="10">
        <v>80.4</v>
      </c>
      <c r="E28" s="11">
        <v>71.7</v>
      </c>
      <c r="F28" s="12">
        <f t="shared" si="0"/>
        <v>69.35</v>
      </c>
    </row>
    <row r="29" s="1" customFormat="1" ht="21" customHeight="1" spans="1:6">
      <c r="A29" s="11">
        <v>27</v>
      </c>
      <c r="B29" s="10">
        <v>20190210</v>
      </c>
      <c r="C29" s="10" t="str">
        <f>"2019010829"</f>
        <v>2019010829</v>
      </c>
      <c r="D29" s="10">
        <v>80.2</v>
      </c>
      <c r="E29" s="11">
        <v>75.98</v>
      </c>
      <c r="F29" s="12">
        <f t="shared" si="0"/>
        <v>71.4066666666667</v>
      </c>
    </row>
    <row r="30" ht="21" customHeight="1" spans="1:6">
      <c r="A30" s="11">
        <v>28</v>
      </c>
      <c r="B30" s="10">
        <v>20190211</v>
      </c>
      <c r="C30" s="10" t="str">
        <f>"2019010907"</f>
        <v>2019010907</v>
      </c>
      <c r="D30" s="10">
        <v>76.8</v>
      </c>
      <c r="E30" s="11">
        <v>76.1</v>
      </c>
      <c r="F30" s="12">
        <f t="shared" si="0"/>
        <v>70.05</v>
      </c>
    </row>
    <row r="31" ht="21" customHeight="1" spans="1:6">
      <c r="A31" s="11">
        <v>29</v>
      </c>
      <c r="B31" s="10">
        <v>20190212</v>
      </c>
      <c r="C31" s="10" t="str">
        <f>"2019010913"</f>
        <v>2019010913</v>
      </c>
      <c r="D31" s="10">
        <v>80</v>
      </c>
      <c r="E31" s="11">
        <v>79.3</v>
      </c>
      <c r="F31" s="12">
        <f t="shared" si="0"/>
        <v>72.9833333333333</v>
      </c>
    </row>
    <row r="32" ht="21" customHeight="1" spans="1:6">
      <c r="A32" s="11">
        <v>30</v>
      </c>
      <c r="B32" s="10">
        <v>20190212</v>
      </c>
      <c r="C32" s="10" t="str">
        <f>"2019010915"</f>
        <v>2019010915</v>
      </c>
      <c r="D32" s="10">
        <v>79.4</v>
      </c>
      <c r="E32" s="11">
        <v>75.8</v>
      </c>
      <c r="F32" s="12">
        <f t="shared" si="0"/>
        <v>70.9833333333333</v>
      </c>
    </row>
    <row r="33" ht="21" customHeight="1" spans="1:6">
      <c r="A33" s="11">
        <v>31</v>
      </c>
      <c r="B33" s="10">
        <v>20190212</v>
      </c>
      <c r="C33" s="10" t="str">
        <f>"2019010912"</f>
        <v>2019010912</v>
      </c>
      <c r="D33" s="10">
        <v>74</v>
      </c>
      <c r="E33" s="11">
        <v>75.76</v>
      </c>
      <c r="F33" s="12">
        <f t="shared" si="0"/>
        <v>68.7133333333333</v>
      </c>
    </row>
    <row r="34" ht="21" customHeight="1" spans="1:6">
      <c r="A34" s="11">
        <v>32</v>
      </c>
      <c r="B34" s="10">
        <v>20190213</v>
      </c>
      <c r="C34" s="10" t="str">
        <f>"2019011128"</f>
        <v>2019011128</v>
      </c>
      <c r="D34" s="10">
        <v>84.2</v>
      </c>
      <c r="E34" s="11">
        <v>78.52</v>
      </c>
      <c r="F34" s="12">
        <f t="shared" si="0"/>
        <v>74.3433333333333</v>
      </c>
    </row>
    <row r="35" ht="21" customHeight="1" spans="1:6">
      <c r="A35" s="11">
        <v>33</v>
      </c>
      <c r="B35" s="10">
        <v>20190213</v>
      </c>
      <c r="C35" s="10" t="str">
        <f>"2019011023"</f>
        <v>2019011023</v>
      </c>
      <c r="D35" s="10">
        <v>83.6</v>
      </c>
      <c r="E35" s="11">
        <v>75.6</v>
      </c>
      <c r="F35" s="12">
        <f t="shared" si="0"/>
        <v>72.6333333333333</v>
      </c>
    </row>
    <row r="36" ht="21" customHeight="1" spans="1:6">
      <c r="A36" s="11">
        <v>34</v>
      </c>
      <c r="B36" s="10">
        <v>20190213</v>
      </c>
      <c r="C36" s="10" t="str">
        <f>"2019011020"</f>
        <v>2019011020</v>
      </c>
      <c r="D36" s="10">
        <v>81.8</v>
      </c>
      <c r="E36" s="11">
        <v>75.56</v>
      </c>
      <c r="F36" s="12">
        <f t="shared" ref="F36:F67" si="1">D36/1.2*0.5+E36*0.5</f>
        <v>71.8633333333333</v>
      </c>
    </row>
    <row r="37" ht="21" customHeight="1" spans="1:6">
      <c r="A37" s="11">
        <v>35</v>
      </c>
      <c r="B37" s="10">
        <v>20190214</v>
      </c>
      <c r="C37" s="10" t="str">
        <f>"2019011302"</f>
        <v>2019011302</v>
      </c>
      <c r="D37" s="10">
        <v>84</v>
      </c>
      <c r="E37" s="11">
        <v>77.66</v>
      </c>
      <c r="F37" s="12">
        <f t="shared" si="1"/>
        <v>73.83</v>
      </c>
    </row>
    <row r="38" ht="21" customHeight="1" spans="1:6">
      <c r="A38" s="11">
        <v>36</v>
      </c>
      <c r="B38" s="10">
        <v>20190214</v>
      </c>
      <c r="C38" s="10" t="str">
        <f>"2019011307"</f>
        <v>2019011307</v>
      </c>
      <c r="D38" s="10">
        <v>81.6</v>
      </c>
      <c r="E38" s="11">
        <v>76.2</v>
      </c>
      <c r="F38" s="12">
        <f t="shared" si="1"/>
        <v>72.1</v>
      </c>
    </row>
    <row r="39" ht="21" customHeight="1" spans="1:6">
      <c r="A39" s="11">
        <v>37</v>
      </c>
      <c r="B39" s="10">
        <v>20190214</v>
      </c>
      <c r="C39" s="10" t="str">
        <f>"2019011310"</f>
        <v>2019011310</v>
      </c>
      <c r="D39" s="10">
        <v>79.8</v>
      </c>
      <c r="E39" s="11">
        <v>74.84</v>
      </c>
      <c r="F39" s="12">
        <f t="shared" si="1"/>
        <v>70.67</v>
      </c>
    </row>
    <row r="40" ht="21" customHeight="1" spans="1:6">
      <c r="A40" s="11">
        <v>38</v>
      </c>
      <c r="B40" s="10">
        <v>20190215</v>
      </c>
      <c r="C40" s="10" t="str">
        <f>"2019011623"</f>
        <v>2019011623</v>
      </c>
      <c r="D40" s="10">
        <v>87.4</v>
      </c>
      <c r="E40" s="11">
        <v>75.46</v>
      </c>
      <c r="F40" s="12">
        <f t="shared" si="1"/>
        <v>74.1466666666667</v>
      </c>
    </row>
    <row r="41" ht="21" customHeight="1" spans="1:6">
      <c r="A41" s="11">
        <v>39</v>
      </c>
      <c r="B41" s="10">
        <v>20190215</v>
      </c>
      <c r="C41" s="10" t="str">
        <f>"2019011516"</f>
        <v>2019011516</v>
      </c>
      <c r="D41" s="10">
        <v>83.4</v>
      </c>
      <c r="E41" s="11">
        <v>77.4</v>
      </c>
      <c r="F41" s="12">
        <f t="shared" si="1"/>
        <v>73.45</v>
      </c>
    </row>
    <row r="42" ht="21" customHeight="1" spans="1:6">
      <c r="A42" s="11">
        <v>40</v>
      </c>
      <c r="B42" s="10">
        <v>20190216</v>
      </c>
      <c r="C42" s="10" t="str">
        <f>"2019011804"</f>
        <v>2019011804</v>
      </c>
      <c r="D42" s="10">
        <v>75.4</v>
      </c>
      <c r="E42" s="11">
        <v>75.32</v>
      </c>
      <c r="F42" s="12">
        <f t="shared" si="1"/>
        <v>69.0766666666667</v>
      </c>
    </row>
    <row r="43" ht="21" customHeight="1" spans="1:6">
      <c r="A43" s="11">
        <v>41</v>
      </c>
      <c r="B43" s="10">
        <v>20190217</v>
      </c>
      <c r="C43" s="10" t="str">
        <f>"2019011902"</f>
        <v>2019011902</v>
      </c>
      <c r="D43" s="10">
        <v>92.2</v>
      </c>
      <c r="E43" s="11">
        <v>78.46</v>
      </c>
      <c r="F43" s="12">
        <f t="shared" si="1"/>
        <v>77.6466666666667</v>
      </c>
    </row>
    <row r="44" ht="21" customHeight="1" spans="1:6">
      <c r="A44" s="11">
        <v>42</v>
      </c>
      <c r="B44" s="10">
        <v>20190217</v>
      </c>
      <c r="C44" s="10" t="str">
        <f>"2019012004"</f>
        <v>2019012004</v>
      </c>
      <c r="D44" s="10">
        <v>87</v>
      </c>
      <c r="E44" s="11">
        <v>78.36</v>
      </c>
      <c r="F44" s="12">
        <f t="shared" si="1"/>
        <v>75.43</v>
      </c>
    </row>
    <row r="45" ht="21" customHeight="1" spans="1:6">
      <c r="A45" s="11">
        <v>43</v>
      </c>
      <c r="B45" s="10">
        <v>20190217</v>
      </c>
      <c r="C45" s="10" t="str">
        <f>"2019011823"</f>
        <v>2019011823</v>
      </c>
      <c r="D45" s="10">
        <v>80.2</v>
      </c>
      <c r="E45" s="11">
        <v>78.26</v>
      </c>
      <c r="F45" s="12">
        <f t="shared" si="1"/>
        <v>72.5466666666667</v>
      </c>
    </row>
    <row r="46" ht="21" customHeight="1" spans="1:6">
      <c r="A46" s="11">
        <v>44</v>
      </c>
      <c r="B46" s="10">
        <v>20190217</v>
      </c>
      <c r="C46" s="10" t="str">
        <f>"2019011824"</f>
        <v>2019011824</v>
      </c>
      <c r="D46" s="10">
        <v>80.2</v>
      </c>
      <c r="E46" s="11">
        <v>76.8</v>
      </c>
      <c r="F46" s="12">
        <f t="shared" si="1"/>
        <v>71.8166666666667</v>
      </c>
    </row>
    <row r="47" ht="21" customHeight="1" spans="1:6">
      <c r="A47" s="11">
        <v>45</v>
      </c>
      <c r="B47" s="10">
        <v>20190217</v>
      </c>
      <c r="C47" s="10" t="str">
        <f>"2019011818"</f>
        <v>2019011818</v>
      </c>
      <c r="D47" s="10">
        <v>79.8</v>
      </c>
      <c r="E47" s="11">
        <v>61</v>
      </c>
      <c r="F47" s="12">
        <f t="shared" si="1"/>
        <v>63.75</v>
      </c>
    </row>
    <row r="48" ht="21" customHeight="1" spans="1:6">
      <c r="A48" s="11">
        <v>46</v>
      </c>
      <c r="B48" s="10">
        <v>20190217</v>
      </c>
      <c r="C48" s="10" t="str">
        <f>"2019012003"</f>
        <v>2019012003</v>
      </c>
      <c r="D48" s="10">
        <v>79.6</v>
      </c>
      <c r="E48" s="11">
        <v>77.54</v>
      </c>
      <c r="F48" s="12">
        <f t="shared" si="1"/>
        <v>71.9366666666667</v>
      </c>
    </row>
    <row r="49" ht="21" customHeight="1" spans="1:6">
      <c r="A49" s="11">
        <v>47</v>
      </c>
      <c r="B49" s="10">
        <v>20190217</v>
      </c>
      <c r="C49" s="10" t="str">
        <f>"2019011820"</f>
        <v>2019011820</v>
      </c>
      <c r="D49" s="10">
        <v>79.2</v>
      </c>
      <c r="E49" s="11">
        <v>75.94</v>
      </c>
      <c r="F49" s="12">
        <f t="shared" si="1"/>
        <v>70.97</v>
      </c>
    </row>
    <row r="50" ht="21" customHeight="1" spans="1:6">
      <c r="A50" s="11">
        <v>48</v>
      </c>
      <c r="B50" s="10">
        <v>20190217</v>
      </c>
      <c r="C50" s="10" t="str">
        <f>"2019011927"</f>
        <v>2019011927</v>
      </c>
      <c r="D50" s="10">
        <v>79.2</v>
      </c>
      <c r="E50" s="11">
        <v>75.96</v>
      </c>
      <c r="F50" s="12">
        <f t="shared" si="1"/>
        <v>70.98</v>
      </c>
    </row>
    <row r="51" ht="21" customHeight="1" spans="1:6">
      <c r="A51" s="11">
        <v>49</v>
      </c>
      <c r="B51" s="10">
        <v>20190217</v>
      </c>
      <c r="C51" s="10" t="str">
        <f>"2019011919"</f>
        <v>2019011919</v>
      </c>
      <c r="D51" s="10">
        <v>79</v>
      </c>
      <c r="E51" s="11">
        <v>76.84</v>
      </c>
      <c r="F51" s="12">
        <f t="shared" si="1"/>
        <v>71.3366666666667</v>
      </c>
    </row>
    <row r="52" ht="21" customHeight="1" spans="1:6">
      <c r="A52" s="11">
        <v>50</v>
      </c>
      <c r="B52" s="10">
        <v>20190217</v>
      </c>
      <c r="C52" s="10" t="str">
        <f>"2019012007"</f>
        <v>2019012007</v>
      </c>
      <c r="D52" s="10">
        <v>77.4</v>
      </c>
      <c r="E52" s="11">
        <v>77.8</v>
      </c>
      <c r="F52" s="12">
        <f t="shared" si="1"/>
        <v>71.15</v>
      </c>
    </row>
    <row r="53" ht="21" customHeight="1" spans="1:6">
      <c r="A53" s="11">
        <v>51</v>
      </c>
      <c r="B53" s="10">
        <v>20190217</v>
      </c>
      <c r="C53" s="10" t="str">
        <f>"2019011815"</f>
        <v>2019011815</v>
      </c>
      <c r="D53" s="10">
        <v>77.2</v>
      </c>
      <c r="E53" s="11">
        <v>75.96</v>
      </c>
      <c r="F53" s="12">
        <f t="shared" si="1"/>
        <v>70.1466666666667</v>
      </c>
    </row>
    <row r="54" ht="21" customHeight="1" spans="1:6">
      <c r="A54" s="11">
        <v>52</v>
      </c>
      <c r="B54" s="10">
        <v>20190218</v>
      </c>
      <c r="C54" s="10" t="str">
        <f>"2019012026"</f>
        <v>2019012026</v>
      </c>
      <c r="D54" s="10">
        <v>95.2</v>
      </c>
      <c r="E54" s="11">
        <v>78.8</v>
      </c>
      <c r="F54" s="12">
        <f t="shared" si="1"/>
        <v>79.0666666666667</v>
      </c>
    </row>
    <row r="55" s="2" customFormat="1" ht="21" customHeight="1" spans="1:6">
      <c r="A55" s="11">
        <v>53</v>
      </c>
      <c r="B55" s="10">
        <v>20190218</v>
      </c>
      <c r="C55" s="10" t="str">
        <f>"2019012112"</f>
        <v>2019012112</v>
      </c>
      <c r="D55" s="10">
        <v>86.8</v>
      </c>
      <c r="E55" s="11">
        <v>77.9</v>
      </c>
      <c r="F55" s="12">
        <f t="shared" si="1"/>
        <v>75.1166666666667</v>
      </c>
    </row>
    <row r="56" s="2" customFormat="1" ht="21" customHeight="1" spans="1:6">
      <c r="A56" s="11">
        <v>54</v>
      </c>
      <c r="B56" s="10">
        <v>20190218</v>
      </c>
      <c r="C56" s="10" t="str">
        <f>"2019012028"</f>
        <v>2019012028</v>
      </c>
      <c r="D56" s="10">
        <v>86.6</v>
      </c>
      <c r="E56" s="11">
        <v>78.2</v>
      </c>
      <c r="F56" s="12">
        <f t="shared" si="1"/>
        <v>75.1833333333333</v>
      </c>
    </row>
    <row r="57" s="2" customFormat="1" ht="21" customHeight="1" spans="1:6">
      <c r="A57" s="11">
        <v>55</v>
      </c>
      <c r="B57" s="10">
        <v>20190219</v>
      </c>
      <c r="C57" s="10" t="str">
        <f>"2019012327"</f>
        <v>2019012327</v>
      </c>
      <c r="D57" s="10">
        <v>88.4</v>
      </c>
      <c r="E57" s="11">
        <v>75.18</v>
      </c>
      <c r="F57" s="12">
        <f t="shared" si="1"/>
        <v>74.4233333333333</v>
      </c>
    </row>
    <row r="58" s="2" customFormat="1" ht="21" customHeight="1" spans="1:6">
      <c r="A58" s="11">
        <v>56</v>
      </c>
      <c r="B58" s="10">
        <v>20190219</v>
      </c>
      <c r="C58" s="10" t="str">
        <f>"2019012412"</f>
        <v>2019012412</v>
      </c>
      <c r="D58" s="10">
        <v>85.8</v>
      </c>
      <c r="E58" s="11">
        <v>75.32</v>
      </c>
      <c r="F58" s="12">
        <f t="shared" si="1"/>
        <v>73.41</v>
      </c>
    </row>
    <row r="59" s="2" customFormat="1" ht="21" customHeight="1" spans="1:6">
      <c r="A59" s="11">
        <v>57</v>
      </c>
      <c r="B59" s="10">
        <v>20190219</v>
      </c>
      <c r="C59" s="10" t="str">
        <f>"2019012411"</f>
        <v>2019012411</v>
      </c>
      <c r="D59" s="10">
        <v>83.6</v>
      </c>
      <c r="E59" s="11">
        <v>77.06</v>
      </c>
      <c r="F59" s="12">
        <f t="shared" si="1"/>
        <v>73.3633333333333</v>
      </c>
    </row>
    <row r="60" s="2" customFormat="1" ht="21" customHeight="1" spans="1:6">
      <c r="A60" s="11">
        <v>58</v>
      </c>
      <c r="B60" s="10">
        <v>20190220</v>
      </c>
      <c r="C60" s="10" t="str">
        <f>"2019012421"</f>
        <v>2019012421</v>
      </c>
      <c r="D60" s="10">
        <v>84.2</v>
      </c>
      <c r="E60" s="11">
        <v>76.7</v>
      </c>
      <c r="F60" s="12">
        <f t="shared" si="1"/>
        <v>73.4333333333333</v>
      </c>
    </row>
    <row r="61" s="2" customFormat="1" ht="21" customHeight="1" spans="1:6">
      <c r="A61" s="11">
        <v>59</v>
      </c>
      <c r="B61" s="10">
        <v>20190220</v>
      </c>
      <c r="C61" s="10" t="str">
        <f>"2019012414"</f>
        <v>2019012414</v>
      </c>
      <c r="D61" s="10">
        <v>75.8</v>
      </c>
      <c r="E61" s="11">
        <v>72.94</v>
      </c>
      <c r="F61" s="12">
        <f t="shared" si="1"/>
        <v>68.0533333333333</v>
      </c>
    </row>
    <row r="62" s="2" customFormat="1" ht="21" customHeight="1" spans="1:6">
      <c r="A62" s="11">
        <v>60</v>
      </c>
      <c r="B62" s="10">
        <v>20190221</v>
      </c>
      <c r="C62" s="10" t="str">
        <f>"2019012424"</f>
        <v>2019012424</v>
      </c>
      <c r="D62" s="10">
        <v>77</v>
      </c>
      <c r="E62" s="11">
        <v>78.42</v>
      </c>
      <c r="F62" s="12">
        <f t="shared" si="1"/>
        <v>71.2933333333333</v>
      </c>
    </row>
    <row r="63" s="2" customFormat="1" ht="21" customHeight="1" spans="1:6">
      <c r="A63" s="11">
        <v>61</v>
      </c>
      <c r="B63" s="10">
        <v>20190221</v>
      </c>
      <c r="C63" s="10" t="str">
        <f>"2019012426"</f>
        <v>2019012426</v>
      </c>
      <c r="D63" s="10">
        <v>66.8</v>
      </c>
      <c r="E63" s="11">
        <v>74.78</v>
      </c>
      <c r="F63" s="12">
        <f t="shared" si="1"/>
        <v>65.2233333333333</v>
      </c>
    </row>
    <row r="64" s="2" customFormat="1" ht="21" customHeight="1" spans="1:6">
      <c r="A64" s="11">
        <v>62</v>
      </c>
      <c r="B64" s="10">
        <v>20190223</v>
      </c>
      <c r="C64" s="10" t="str">
        <f>"2019012517"</f>
        <v>2019012517</v>
      </c>
      <c r="D64" s="10">
        <v>84.6</v>
      </c>
      <c r="E64" s="11">
        <v>77.28</v>
      </c>
      <c r="F64" s="12">
        <f t="shared" si="1"/>
        <v>73.89</v>
      </c>
    </row>
    <row r="65" s="2" customFormat="1" ht="21" customHeight="1" spans="1:6">
      <c r="A65" s="11">
        <v>63</v>
      </c>
      <c r="B65" s="10">
        <v>20190223</v>
      </c>
      <c r="C65" s="10" t="str">
        <f>"2019012510"</f>
        <v>2019012510</v>
      </c>
      <c r="D65" s="10">
        <v>77.8</v>
      </c>
      <c r="E65" s="11">
        <v>77.8</v>
      </c>
      <c r="F65" s="12">
        <f t="shared" si="1"/>
        <v>71.3166666666667</v>
      </c>
    </row>
    <row r="66" s="2" customFormat="1" ht="21" customHeight="1" spans="1:6">
      <c r="A66" s="11">
        <v>64</v>
      </c>
      <c r="B66" s="10">
        <v>20190223</v>
      </c>
      <c r="C66" s="10" t="str">
        <f>"2019012515"</f>
        <v>2019012515</v>
      </c>
      <c r="D66" s="10">
        <v>77.8</v>
      </c>
      <c r="E66" s="11">
        <v>75.94</v>
      </c>
      <c r="F66" s="12">
        <f t="shared" si="1"/>
        <v>70.3866666666667</v>
      </c>
    </row>
    <row r="67" s="2" customFormat="1" ht="21" customHeight="1" spans="1:6">
      <c r="A67" s="11">
        <v>65</v>
      </c>
      <c r="B67" s="10">
        <v>20190224</v>
      </c>
      <c r="C67" s="10" t="str">
        <f>"2019012630"</f>
        <v>2019012630</v>
      </c>
      <c r="D67" s="10">
        <v>86</v>
      </c>
      <c r="E67" s="11">
        <v>74.5</v>
      </c>
      <c r="F67" s="12">
        <f t="shared" si="1"/>
        <v>73.0833333333333</v>
      </c>
    </row>
    <row r="68" s="2" customFormat="1" ht="21" customHeight="1" spans="1:6">
      <c r="A68" s="11">
        <v>66</v>
      </c>
      <c r="B68" s="10">
        <v>20190224</v>
      </c>
      <c r="C68" s="10" t="str">
        <f>"2019012713"</f>
        <v>2019012713</v>
      </c>
      <c r="D68" s="10">
        <v>79.6</v>
      </c>
      <c r="E68" s="11">
        <v>76.98</v>
      </c>
      <c r="F68" s="12">
        <f t="shared" ref="F68:F99" si="2">D68/1.2*0.5+E68*0.5</f>
        <v>71.6566666666667</v>
      </c>
    </row>
    <row r="69" s="2" customFormat="1" ht="21" customHeight="1" spans="1:6">
      <c r="A69" s="11">
        <v>67</v>
      </c>
      <c r="B69" s="10">
        <v>20190224</v>
      </c>
      <c r="C69" s="10" t="str">
        <f>"2019012616"</f>
        <v>2019012616</v>
      </c>
      <c r="D69" s="10">
        <v>76.6</v>
      </c>
      <c r="E69" s="11">
        <v>72.5</v>
      </c>
      <c r="F69" s="12">
        <f t="shared" si="2"/>
        <v>68.1666666666667</v>
      </c>
    </row>
    <row r="70" s="2" customFormat="1" ht="21" customHeight="1" spans="1:6">
      <c r="A70" s="11">
        <v>68</v>
      </c>
      <c r="B70" s="10">
        <v>20190224</v>
      </c>
      <c r="C70" s="10" t="str">
        <f>"2019012619"</f>
        <v>2019012619</v>
      </c>
      <c r="D70" s="10">
        <v>75.8</v>
      </c>
      <c r="E70" s="11">
        <v>74</v>
      </c>
      <c r="F70" s="12">
        <f t="shared" si="2"/>
        <v>68.5833333333333</v>
      </c>
    </row>
    <row r="71" s="2" customFormat="1" ht="21" customHeight="1" spans="1:6">
      <c r="A71" s="11">
        <v>69</v>
      </c>
      <c r="B71" s="10">
        <v>20190224</v>
      </c>
      <c r="C71" s="10" t="str">
        <f>"2019012727"</f>
        <v>2019012727</v>
      </c>
      <c r="D71" s="10">
        <v>74.8</v>
      </c>
      <c r="E71" s="11">
        <v>75.16</v>
      </c>
      <c r="F71" s="12">
        <f t="shared" si="2"/>
        <v>68.7466666666667</v>
      </c>
    </row>
    <row r="72" s="2" customFormat="1" ht="21" customHeight="1" spans="1:6">
      <c r="A72" s="11">
        <v>70</v>
      </c>
      <c r="B72" s="10">
        <v>20190225</v>
      </c>
      <c r="C72" s="10" t="str">
        <f>"2019013227"</f>
        <v>2019013227</v>
      </c>
      <c r="D72" s="10">
        <v>86.4</v>
      </c>
      <c r="E72" s="11">
        <v>77.38</v>
      </c>
      <c r="F72" s="12">
        <f t="shared" si="2"/>
        <v>74.69</v>
      </c>
    </row>
    <row r="73" s="2" customFormat="1" ht="21" customHeight="1" spans="1:6">
      <c r="A73" s="11">
        <v>71</v>
      </c>
      <c r="B73" s="10">
        <v>20190225</v>
      </c>
      <c r="C73" s="10" t="str">
        <f>"2019012821"</f>
        <v>2019012821</v>
      </c>
      <c r="D73" s="10">
        <v>82</v>
      </c>
      <c r="E73" s="11">
        <v>77.76</v>
      </c>
      <c r="F73" s="12">
        <f t="shared" si="2"/>
        <v>73.0466666666667</v>
      </c>
    </row>
    <row r="74" s="2" customFormat="1" ht="21" customHeight="1" spans="1:6">
      <c r="A74" s="11">
        <v>72</v>
      </c>
      <c r="B74" s="10">
        <v>20190225</v>
      </c>
      <c r="C74" s="10" t="str">
        <f>"2019013114"</f>
        <v>2019013114</v>
      </c>
      <c r="D74" s="10">
        <v>81.6</v>
      </c>
      <c r="E74" s="11">
        <v>75.78</v>
      </c>
      <c r="F74" s="12">
        <f t="shared" si="2"/>
        <v>71.89</v>
      </c>
    </row>
    <row r="75" s="2" customFormat="1" ht="21" customHeight="1" spans="1:6">
      <c r="A75" s="11">
        <v>73</v>
      </c>
      <c r="B75" s="10">
        <v>20190225</v>
      </c>
      <c r="C75" s="10" t="str">
        <f>"2019013205"</f>
        <v>2019013205</v>
      </c>
      <c r="D75" s="10">
        <v>81.6</v>
      </c>
      <c r="E75" s="11">
        <v>78.5</v>
      </c>
      <c r="F75" s="12">
        <f t="shared" si="2"/>
        <v>73.25</v>
      </c>
    </row>
    <row r="76" s="2" customFormat="1" ht="21" customHeight="1" spans="1:6">
      <c r="A76" s="11">
        <v>74</v>
      </c>
      <c r="B76" s="10">
        <v>20190225</v>
      </c>
      <c r="C76" s="10" t="str">
        <f>"2019013022"</f>
        <v>2019013022</v>
      </c>
      <c r="D76" s="10">
        <v>81.2</v>
      </c>
      <c r="E76" s="11">
        <v>77.7</v>
      </c>
      <c r="F76" s="12">
        <f t="shared" si="2"/>
        <v>72.6833333333333</v>
      </c>
    </row>
    <row r="77" s="2" customFormat="1" ht="21" customHeight="1" spans="1:6">
      <c r="A77" s="11">
        <v>75</v>
      </c>
      <c r="B77" s="10">
        <v>20190226</v>
      </c>
      <c r="C77" s="10" t="str">
        <f>"2019013421"</f>
        <v>2019013421</v>
      </c>
      <c r="D77" s="10">
        <v>81.6</v>
      </c>
      <c r="E77" s="11">
        <v>79.3</v>
      </c>
      <c r="F77" s="12">
        <f t="shared" si="2"/>
        <v>73.65</v>
      </c>
    </row>
    <row r="78" ht="21" customHeight="1" spans="1:6">
      <c r="A78" s="11">
        <v>76</v>
      </c>
      <c r="B78" s="10">
        <v>20190226</v>
      </c>
      <c r="C78" s="10" t="str">
        <f>"2019013625"</f>
        <v>2019013625</v>
      </c>
      <c r="D78" s="10">
        <v>80.6</v>
      </c>
      <c r="E78" s="11">
        <v>75.82</v>
      </c>
      <c r="F78" s="12">
        <f t="shared" si="2"/>
        <v>71.4933333333333</v>
      </c>
    </row>
    <row r="79" ht="21" customHeight="1" spans="1:6">
      <c r="A79" s="11">
        <v>77</v>
      </c>
      <c r="B79" s="10">
        <v>20190226</v>
      </c>
      <c r="C79" s="10" t="str">
        <f>"2019013626"</f>
        <v>2019013626</v>
      </c>
      <c r="D79" s="10">
        <v>80.2</v>
      </c>
      <c r="E79" s="11">
        <v>77.06</v>
      </c>
      <c r="F79" s="12">
        <f t="shared" si="2"/>
        <v>71.9466666666667</v>
      </c>
    </row>
    <row r="80" ht="21" customHeight="1" spans="1:6">
      <c r="A80" s="11">
        <v>78</v>
      </c>
      <c r="B80" s="10">
        <v>20190227</v>
      </c>
      <c r="C80" s="10" t="str">
        <f>"2019013719"</f>
        <v>2019013719</v>
      </c>
      <c r="D80" s="10">
        <v>83.6</v>
      </c>
      <c r="E80" s="11">
        <v>75.14</v>
      </c>
      <c r="F80" s="12">
        <f t="shared" si="2"/>
        <v>72.4033333333333</v>
      </c>
    </row>
    <row r="81" ht="21" customHeight="1" spans="1:6">
      <c r="A81" s="11">
        <v>79</v>
      </c>
      <c r="B81" s="10">
        <v>20190227</v>
      </c>
      <c r="C81" s="10" t="str">
        <f>"2019013725"</f>
        <v>2019013725</v>
      </c>
      <c r="D81" s="10">
        <v>83.2</v>
      </c>
      <c r="E81" s="11">
        <v>76.86</v>
      </c>
      <c r="F81" s="12">
        <f t="shared" si="2"/>
        <v>73.0966666666667</v>
      </c>
    </row>
    <row r="82" ht="21" customHeight="1" spans="1:6">
      <c r="A82" s="11">
        <v>80</v>
      </c>
      <c r="B82" s="10">
        <v>20190227</v>
      </c>
      <c r="C82" s="10" t="str">
        <f>"2019013710"</f>
        <v>2019013710</v>
      </c>
      <c r="D82" s="10">
        <v>82.4</v>
      </c>
      <c r="E82" s="11">
        <v>74.8</v>
      </c>
      <c r="F82" s="12">
        <f t="shared" si="2"/>
        <v>71.7333333333333</v>
      </c>
    </row>
    <row r="83" ht="21" customHeight="1" spans="1:6">
      <c r="A83" s="11">
        <v>81</v>
      </c>
      <c r="B83" s="10">
        <v>20190228</v>
      </c>
      <c r="C83" s="10" t="str">
        <f>"2019013913"</f>
        <v>2019013913</v>
      </c>
      <c r="D83" s="10">
        <v>78.2</v>
      </c>
      <c r="E83" s="11">
        <v>76.78</v>
      </c>
      <c r="F83" s="12">
        <f t="shared" si="2"/>
        <v>70.9733333333333</v>
      </c>
    </row>
    <row r="84" ht="21" customHeight="1" spans="1:6">
      <c r="A84" s="11">
        <v>82</v>
      </c>
      <c r="B84" s="10">
        <v>20190228</v>
      </c>
      <c r="C84" s="10" t="str">
        <f>"2019013925"</f>
        <v>2019013925</v>
      </c>
      <c r="D84" s="10">
        <v>75.6</v>
      </c>
      <c r="E84" s="11">
        <v>75.88</v>
      </c>
      <c r="F84" s="12">
        <f t="shared" si="2"/>
        <v>69.44</v>
      </c>
    </row>
    <row r="85" ht="21" customHeight="1" spans="1:6">
      <c r="A85" s="11">
        <v>83</v>
      </c>
      <c r="B85" s="10">
        <v>20190229</v>
      </c>
      <c r="C85" s="10" t="str">
        <f>"2019014018"</f>
        <v>2019014018</v>
      </c>
      <c r="D85" s="10">
        <v>82.2</v>
      </c>
      <c r="E85" s="11">
        <v>76.76</v>
      </c>
      <c r="F85" s="12">
        <f t="shared" si="2"/>
        <v>72.63</v>
      </c>
    </row>
    <row r="86" ht="21" customHeight="1" spans="1:6">
      <c r="A86" s="11">
        <v>84</v>
      </c>
      <c r="B86" s="10">
        <v>20190229</v>
      </c>
      <c r="C86" s="10" t="str">
        <f>"2019014005"</f>
        <v>2019014005</v>
      </c>
      <c r="D86" s="10">
        <v>82</v>
      </c>
      <c r="E86" s="11">
        <v>74.34</v>
      </c>
      <c r="F86" s="12">
        <f t="shared" si="2"/>
        <v>71.3366666666667</v>
      </c>
    </row>
    <row r="87" ht="21" customHeight="1" spans="1:6">
      <c r="A87" s="11">
        <v>85</v>
      </c>
      <c r="B87" s="10">
        <v>20190229</v>
      </c>
      <c r="C87" s="10" t="str">
        <f>"2019014305"</f>
        <v>2019014305</v>
      </c>
      <c r="D87" s="10">
        <v>79.2</v>
      </c>
      <c r="E87" s="11">
        <v>77.5</v>
      </c>
      <c r="F87" s="12">
        <f t="shared" si="2"/>
        <v>71.75</v>
      </c>
    </row>
    <row r="88" ht="21" customHeight="1" spans="1:6">
      <c r="A88" s="11">
        <v>86</v>
      </c>
      <c r="B88" s="10">
        <v>20190230</v>
      </c>
      <c r="C88" s="10" t="str">
        <f>"2019014428"</f>
        <v>2019014428</v>
      </c>
      <c r="D88" s="10">
        <v>89.2</v>
      </c>
      <c r="E88" s="11">
        <v>76.12</v>
      </c>
      <c r="F88" s="12">
        <f t="shared" si="2"/>
        <v>75.2266666666667</v>
      </c>
    </row>
    <row r="89" ht="21" customHeight="1" spans="1:6">
      <c r="A89" s="11">
        <v>87</v>
      </c>
      <c r="B89" s="10">
        <v>20190230</v>
      </c>
      <c r="C89" s="10" t="str">
        <f>"2019015306"</f>
        <v>2019015306</v>
      </c>
      <c r="D89" s="10">
        <v>89.2</v>
      </c>
      <c r="E89" s="11">
        <v>74.26</v>
      </c>
      <c r="F89" s="12">
        <f t="shared" si="2"/>
        <v>74.2966666666667</v>
      </c>
    </row>
    <row r="90" ht="21" customHeight="1" spans="1:6">
      <c r="A90" s="11">
        <v>88</v>
      </c>
      <c r="B90" s="10">
        <v>20190230</v>
      </c>
      <c r="C90" s="10" t="str">
        <f>"2019015424"</f>
        <v>2019015424</v>
      </c>
      <c r="D90" s="10">
        <v>88.6</v>
      </c>
      <c r="E90" s="11">
        <v>77.14</v>
      </c>
      <c r="F90" s="12">
        <f t="shared" si="2"/>
        <v>75.4866666666667</v>
      </c>
    </row>
    <row r="91" ht="21" customHeight="1" spans="1:6">
      <c r="A91" s="11">
        <v>89</v>
      </c>
      <c r="B91" s="10">
        <v>20190230</v>
      </c>
      <c r="C91" s="10" t="str">
        <f>"2019015410"</f>
        <v>2019015410</v>
      </c>
      <c r="D91" s="10">
        <v>85.7</v>
      </c>
      <c r="E91" s="11">
        <v>77.7</v>
      </c>
      <c r="F91" s="12">
        <f t="shared" si="2"/>
        <v>74.5583333333333</v>
      </c>
    </row>
    <row r="92" ht="21" customHeight="1" spans="1:6">
      <c r="A92" s="11">
        <v>90</v>
      </c>
      <c r="B92" s="10">
        <v>20190230</v>
      </c>
      <c r="C92" s="10" t="str">
        <f>"2019015324"</f>
        <v>2019015324</v>
      </c>
      <c r="D92" s="10">
        <v>84.4</v>
      </c>
      <c r="E92" s="11">
        <v>78.3</v>
      </c>
      <c r="F92" s="12">
        <f t="shared" si="2"/>
        <v>74.3166666666667</v>
      </c>
    </row>
    <row r="93" ht="21" customHeight="1" spans="1:6">
      <c r="A93" s="11">
        <v>91</v>
      </c>
      <c r="B93" s="10">
        <v>20190230</v>
      </c>
      <c r="C93" s="10" t="str">
        <f>"2019015208"</f>
        <v>2019015208</v>
      </c>
      <c r="D93" s="10">
        <v>84</v>
      </c>
      <c r="E93" s="11">
        <v>76.8</v>
      </c>
      <c r="F93" s="12">
        <f t="shared" si="2"/>
        <v>73.4</v>
      </c>
    </row>
    <row r="94" ht="21" customHeight="1" spans="1:6">
      <c r="A94" s="11">
        <v>92</v>
      </c>
      <c r="B94" s="10">
        <v>20190230</v>
      </c>
      <c r="C94" s="10" t="str">
        <f>"2019016117"</f>
        <v>2019016117</v>
      </c>
      <c r="D94" s="10">
        <v>83.2</v>
      </c>
      <c r="E94" s="11">
        <v>76.48</v>
      </c>
      <c r="F94" s="12">
        <f t="shared" si="2"/>
        <v>72.9066666666667</v>
      </c>
    </row>
    <row r="95" ht="21" customHeight="1" spans="1:6">
      <c r="A95" s="11">
        <v>93</v>
      </c>
      <c r="B95" s="10">
        <v>20190230</v>
      </c>
      <c r="C95" s="10" t="str">
        <f>"2019015120"</f>
        <v>2019015120</v>
      </c>
      <c r="D95" s="10">
        <v>82.2</v>
      </c>
      <c r="E95" s="11">
        <v>76.5</v>
      </c>
      <c r="F95" s="12">
        <f t="shared" si="2"/>
        <v>72.5</v>
      </c>
    </row>
    <row r="96" ht="21" customHeight="1" spans="1:6">
      <c r="A96" s="11">
        <v>94</v>
      </c>
      <c r="B96" s="10">
        <v>20190230</v>
      </c>
      <c r="C96" s="10" t="str">
        <f>"2019015704"</f>
        <v>2019015704</v>
      </c>
      <c r="D96" s="10">
        <v>81.2</v>
      </c>
      <c r="E96" s="11">
        <v>76.8</v>
      </c>
      <c r="F96" s="12">
        <f t="shared" si="2"/>
        <v>72.2333333333333</v>
      </c>
    </row>
    <row r="97" ht="21" customHeight="1" spans="1:6">
      <c r="A97" s="11">
        <v>95</v>
      </c>
      <c r="B97" s="10">
        <v>20190230</v>
      </c>
      <c r="C97" s="10" t="str">
        <f>"2019015915"</f>
        <v>2019015915</v>
      </c>
      <c r="D97" s="10">
        <v>80.4</v>
      </c>
      <c r="E97" s="11">
        <v>76.2</v>
      </c>
      <c r="F97" s="12">
        <f t="shared" si="2"/>
        <v>71.6</v>
      </c>
    </row>
    <row r="98" ht="21" customHeight="1" spans="1:6">
      <c r="A98" s="11">
        <v>96</v>
      </c>
      <c r="B98" s="10">
        <v>20190230</v>
      </c>
      <c r="C98" s="10" t="str">
        <f>"2019014506"</f>
        <v>2019014506</v>
      </c>
      <c r="D98" s="10">
        <v>80.2</v>
      </c>
      <c r="E98" s="11">
        <v>75.46</v>
      </c>
      <c r="F98" s="12">
        <f t="shared" si="2"/>
        <v>71.1466666666667</v>
      </c>
    </row>
    <row r="99" ht="21" customHeight="1" spans="1:6">
      <c r="A99" s="11">
        <v>97</v>
      </c>
      <c r="B99" s="10">
        <v>20190230</v>
      </c>
      <c r="C99" s="10" t="str">
        <f>"2019014906"</f>
        <v>2019014906</v>
      </c>
      <c r="D99" s="10">
        <v>79.6</v>
      </c>
      <c r="E99" s="11">
        <v>76.56</v>
      </c>
      <c r="F99" s="12">
        <f t="shared" si="2"/>
        <v>71.4466666666667</v>
      </c>
    </row>
    <row r="100" ht="21" customHeight="1" spans="1:6">
      <c r="A100" s="11">
        <v>98</v>
      </c>
      <c r="B100" s="10">
        <v>20190230</v>
      </c>
      <c r="C100" s="10" t="str">
        <f>"2019015614"</f>
        <v>2019015614</v>
      </c>
      <c r="D100" s="10">
        <v>79.2</v>
      </c>
      <c r="E100" s="11">
        <v>73.3</v>
      </c>
      <c r="F100" s="12">
        <f t="shared" ref="F100:F127" si="3">D100/1.2*0.5+E100*0.5</f>
        <v>69.65</v>
      </c>
    </row>
    <row r="101" ht="21" customHeight="1" spans="1:6">
      <c r="A101" s="11">
        <v>99</v>
      </c>
      <c r="B101" s="10">
        <v>20190231</v>
      </c>
      <c r="C101" s="10" t="str">
        <f>"2019016608"</f>
        <v>2019016608</v>
      </c>
      <c r="D101" s="10">
        <v>91</v>
      </c>
      <c r="E101" s="11">
        <v>74.18</v>
      </c>
      <c r="F101" s="12">
        <f t="shared" si="3"/>
        <v>75.0066666666667</v>
      </c>
    </row>
    <row r="102" s="2" customFormat="1" ht="21" customHeight="1" spans="1:6">
      <c r="A102" s="11">
        <v>100</v>
      </c>
      <c r="B102" s="10">
        <v>20190231</v>
      </c>
      <c r="C102" s="10" t="str">
        <f>"2019016520"</f>
        <v>2019016520</v>
      </c>
      <c r="D102" s="10">
        <v>82.2</v>
      </c>
      <c r="E102" s="11">
        <v>75.24</v>
      </c>
      <c r="F102" s="12">
        <f t="shared" si="3"/>
        <v>71.87</v>
      </c>
    </row>
    <row r="103" s="2" customFormat="1" ht="21" customHeight="1" spans="1:6">
      <c r="A103" s="11">
        <v>101</v>
      </c>
      <c r="B103" s="10">
        <v>20190231</v>
      </c>
      <c r="C103" s="10" t="str">
        <f>"2019016612"</f>
        <v>2019016612</v>
      </c>
      <c r="D103" s="10">
        <v>81.3</v>
      </c>
      <c r="E103" s="11">
        <v>74.4</v>
      </c>
      <c r="F103" s="12">
        <f t="shared" si="3"/>
        <v>71.075</v>
      </c>
    </row>
    <row r="104" s="2" customFormat="1" ht="21" customHeight="1" spans="1:6">
      <c r="A104" s="11">
        <v>102</v>
      </c>
      <c r="B104" s="10">
        <v>20190231</v>
      </c>
      <c r="C104" s="10" t="str">
        <f>"2019016207"</f>
        <v>2019016207</v>
      </c>
      <c r="D104" s="10">
        <v>80.8</v>
      </c>
      <c r="E104" s="11">
        <v>78.9</v>
      </c>
      <c r="F104" s="12">
        <f t="shared" si="3"/>
        <v>73.1166666666667</v>
      </c>
    </row>
    <row r="105" s="2" customFormat="1" ht="21" customHeight="1" spans="1:6">
      <c r="A105" s="11">
        <v>103</v>
      </c>
      <c r="B105" s="10">
        <v>20190231</v>
      </c>
      <c r="C105" s="10" t="str">
        <f>"2019017025"</f>
        <v>2019017025</v>
      </c>
      <c r="D105" s="10">
        <v>80.6</v>
      </c>
      <c r="E105" s="11">
        <v>78.58</v>
      </c>
      <c r="F105" s="12">
        <f t="shared" si="3"/>
        <v>72.8733333333333</v>
      </c>
    </row>
    <row r="106" s="2" customFormat="1" ht="21" customHeight="1" spans="1:6">
      <c r="A106" s="11">
        <v>104</v>
      </c>
      <c r="B106" s="10">
        <v>20190231</v>
      </c>
      <c r="C106" s="10" t="str">
        <f>"2019016512"</f>
        <v>2019016512</v>
      </c>
      <c r="D106" s="10">
        <v>80.2</v>
      </c>
      <c r="E106" s="11">
        <v>79</v>
      </c>
      <c r="F106" s="12">
        <f t="shared" si="3"/>
        <v>72.9166666666667</v>
      </c>
    </row>
    <row r="107" s="2" customFormat="1" ht="21" customHeight="1" spans="1:6">
      <c r="A107" s="11">
        <v>105</v>
      </c>
      <c r="B107" s="10">
        <v>20190231</v>
      </c>
      <c r="C107" s="10" t="str">
        <f>"2019017005"</f>
        <v>2019017005</v>
      </c>
      <c r="D107" s="10">
        <v>78.4</v>
      </c>
      <c r="E107" s="11">
        <v>74.5</v>
      </c>
      <c r="F107" s="12">
        <f t="shared" si="3"/>
        <v>69.9166666666667</v>
      </c>
    </row>
    <row r="108" s="2" customFormat="1" ht="21" customHeight="1" spans="1:6">
      <c r="A108" s="11">
        <v>106</v>
      </c>
      <c r="B108" s="10">
        <v>20190231</v>
      </c>
      <c r="C108" s="10" t="str">
        <f>"2019016410"</f>
        <v>2019016410</v>
      </c>
      <c r="D108" s="10">
        <v>78.2</v>
      </c>
      <c r="E108" s="11">
        <v>75.56</v>
      </c>
      <c r="F108" s="12">
        <f t="shared" si="3"/>
        <v>70.3633333333333</v>
      </c>
    </row>
    <row r="109" s="2" customFormat="1" ht="21" customHeight="1" spans="1:6">
      <c r="A109" s="11">
        <v>107</v>
      </c>
      <c r="B109" s="10">
        <v>20190231</v>
      </c>
      <c r="C109" s="10" t="str">
        <f>"2019016824"</f>
        <v>2019016824</v>
      </c>
      <c r="D109" s="10">
        <v>78.2</v>
      </c>
      <c r="E109" s="11">
        <v>76.22</v>
      </c>
      <c r="F109" s="12">
        <f t="shared" si="3"/>
        <v>70.6933333333333</v>
      </c>
    </row>
    <row r="110" s="2" customFormat="1" ht="21" customHeight="1" spans="1:6">
      <c r="A110" s="11">
        <v>108</v>
      </c>
      <c r="B110" s="10">
        <v>20190232</v>
      </c>
      <c r="C110" s="10" t="str">
        <f>"2019017112"</f>
        <v>2019017112</v>
      </c>
      <c r="D110" s="10">
        <v>79.4</v>
      </c>
      <c r="E110" s="11">
        <v>77.1</v>
      </c>
      <c r="F110" s="12">
        <f t="shared" si="3"/>
        <v>71.6333333333333</v>
      </c>
    </row>
    <row r="111" s="2" customFormat="1" ht="21" customHeight="1" spans="1:6">
      <c r="A111" s="11">
        <v>109</v>
      </c>
      <c r="B111" s="10">
        <v>20190232</v>
      </c>
      <c r="C111" s="10" t="str">
        <f>"2019017109"</f>
        <v>2019017109</v>
      </c>
      <c r="D111" s="10">
        <v>78.6</v>
      </c>
      <c r="E111" s="11">
        <v>79.8</v>
      </c>
      <c r="F111" s="12">
        <f t="shared" si="3"/>
        <v>72.65</v>
      </c>
    </row>
    <row r="112" s="2" customFormat="1" ht="21" customHeight="1" spans="1:6">
      <c r="A112" s="11">
        <v>110</v>
      </c>
      <c r="B112" s="10">
        <v>20190232</v>
      </c>
      <c r="C112" s="10" t="str">
        <f>"2019017105"</f>
        <v>2019017105</v>
      </c>
      <c r="D112" s="10">
        <v>75</v>
      </c>
      <c r="E112" s="11">
        <v>72.4</v>
      </c>
      <c r="F112" s="12">
        <f t="shared" si="3"/>
        <v>67.45</v>
      </c>
    </row>
    <row r="113" s="2" customFormat="1" ht="21" customHeight="1" spans="1:6">
      <c r="A113" s="11">
        <v>111</v>
      </c>
      <c r="B113" s="10">
        <v>20190233</v>
      </c>
      <c r="C113" s="10" t="str">
        <f>"2019017118"</f>
        <v>2019017118</v>
      </c>
      <c r="D113" s="10">
        <v>77.2</v>
      </c>
      <c r="E113" s="11">
        <v>75.6</v>
      </c>
      <c r="F113" s="12">
        <f t="shared" si="3"/>
        <v>69.9666666666667</v>
      </c>
    </row>
    <row r="114" s="2" customFormat="1" ht="21" customHeight="1" spans="1:6">
      <c r="A114" s="11">
        <v>112</v>
      </c>
      <c r="B114" s="10">
        <v>20190233</v>
      </c>
      <c r="C114" s="10" t="str">
        <f>"2019017125"</f>
        <v>2019017125</v>
      </c>
      <c r="D114" s="10">
        <v>75.3</v>
      </c>
      <c r="E114" s="11">
        <v>73.2</v>
      </c>
      <c r="F114" s="12">
        <f t="shared" si="3"/>
        <v>67.975</v>
      </c>
    </row>
    <row r="115" s="2" customFormat="1" ht="21" customHeight="1" spans="1:6">
      <c r="A115" s="11">
        <v>113</v>
      </c>
      <c r="B115" s="10">
        <v>20190233</v>
      </c>
      <c r="C115" s="10" t="str">
        <f>"2019017121"</f>
        <v>2019017121</v>
      </c>
      <c r="D115" s="10">
        <v>73.6</v>
      </c>
      <c r="E115" s="11">
        <v>79.4</v>
      </c>
      <c r="F115" s="12">
        <f t="shared" si="3"/>
        <v>70.3666666666667</v>
      </c>
    </row>
    <row r="116" s="2" customFormat="1" ht="21" customHeight="1" spans="1:6">
      <c r="A116" s="11">
        <v>114</v>
      </c>
      <c r="B116" s="10">
        <v>20190234</v>
      </c>
      <c r="C116" s="10" t="str">
        <f>"2019017215"</f>
        <v>2019017215</v>
      </c>
      <c r="D116" s="10">
        <v>82.6</v>
      </c>
      <c r="E116" s="11">
        <v>78.2</v>
      </c>
      <c r="F116" s="12">
        <f t="shared" si="3"/>
        <v>73.5166666666667</v>
      </c>
    </row>
    <row r="117" s="2" customFormat="1" ht="21" customHeight="1" spans="1:6">
      <c r="A117" s="11">
        <v>115</v>
      </c>
      <c r="B117" s="10">
        <v>20190234</v>
      </c>
      <c r="C117" s="10" t="str">
        <f>"2019017204"</f>
        <v>2019017204</v>
      </c>
      <c r="D117" s="10">
        <v>81.8</v>
      </c>
      <c r="E117" s="11">
        <v>73.5</v>
      </c>
      <c r="F117" s="12">
        <f t="shared" si="3"/>
        <v>70.8333333333333</v>
      </c>
    </row>
    <row r="118" s="2" customFormat="1" ht="21" customHeight="1" spans="1:6">
      <c r="A118" s="11">
        <v>116</v>
      </c>
      <c r="B118" s="10">
        <v>20190235</v>
      </c>
      <c r="C118" s="10" t="str">
        <f>"2019017303"</f>
        <v>2019017303</v>
      </c>
      <c r="D118" s="10">
        <v>82.4</v>
      </c>
      <c r="E118" s="11">
        <v>78.7</v>
      </c>
      <c r="F118" s="12">
        <f t="shared" si="3"/>
        <v>73.6833333333333</v>
      </c>
    </row>
    <row r="119" s="2" customFormat="1" ht="21" customHeight="1" spans="1:6">
      <c r="A119" s="11">
        <v>117</v>
      </c>
      <c r="B119" s="10">
        <v>20190235</v>
      </c>
      <c r="C119" s="10" t="str">
        <f>"2019017229"</f>
        <v>2019017229</v>
      </c>
      <c r="D119" s="10">
        <v>78</v>
      </c>
      <c r="E119" s="11">
        <v>72.4</v>
      </c>
      <c r="F119" s="12">
        <f t="shared" si="3"/>
        <v>68.7</v>
      </c>
    </row>
    <row r="120" s="2" customFormat="1" ht="21" customHeight="1" spans="1:6">
      <c r="A120" s="11">
        <v>118</v>
      </c>
      <c r="B120" s="10">
        <v>20190236</v>
      </c>
      <c r="C120" s="10" t="str">
        <f>"2019017307"</f>
        <v>2019017307</v>
      </c>
      <c r="D120" s="10">
        <v>79.6</v>
      </c>
      <c r="E120" s="11">
        <v>75.9</v>
      </c>
      <c r="F120" s="12">
        <f t="shared" si="3"/>
        <v>71.1166666666667</v>
      </c>
    </row>
    <row r="121" s="2" customFormat="1" ht="21" customHeight="1" spans="1:6">
      <c r="A121" s="11">
        <v>119</v>
      </c>
      <c r="B121" s="10">
        <v>20190236</v>
      </c>
      <c r="C121" s="10" t="str">
        <f>"2019017308"</f>
        <v>2019017308</v>
      </c>
      <c r="D121" s="10">
        <v>75.8</v>
      </c>
      <c r="E121" s="11">
        <v>73.4</v>
      </c>
      <c r="F121" s="12">
        <f t="shared" si="3"/>
        <v>68.2833333333333</v>
      </c>
    </row>
    <row r="122" s="2" customFormat="1" ht="21" customHeight="1" spans="1:6">
      <c r="A122" s="11">
        <v>120</v>
      </c>
      <c r="B122" s="10">
        <v>20190236</v>
      </c>
      <c r="C122" s="10" t="str">
        <f>"2019017315"</f>
        <v>2019017315</v>
      </c>
      <c r="D122" s="10">
        <v>73.2</v>
      </c>
      <c r="E122" s="11">
        <v>75.8</v>
      </c>
      <c r="F122" s="12">
        <f t="shared" si="3"/>
        <v>68.4</v>
      </c>
    </row>
    <row r="123" s="2" customFormat="1" ht="21" customHeight="1" spans="1:6">
      <c r="A123" s="11">
        <v>121</v>
      </c>
      <c r="B123" s="10">
        <v>20190237</v>
      </c>
      <c r="C123" s="10" t="str">
        <f>"2019017319"</f>
        <v>2019017319</v>
      </c>
      <c r="D123" s="10">
        <v>80</v>
      </c>
      <c r="E123" s="11">
        <v>75.4</v>
      </c>
      <c r="F123" s="12">
        <f t="shared" si="3"/>
        <v>71.0333333333333</v>
      </c>
    </row>
    <row r="124" s="2" customFormat="1" ht="21" customHeight="1" spans="1:6">
      <c r="A124" s="11">
        <v>122</v>
      </c>
      <c r="B124" s="10">
        <v>20190237</v>
      </c>
      <c r="C124" s="10" t="str">
        <f>"2019017320"</f>
        <v>2019017320</v>
      </c>
      <c r="D124" s="10">
        <v>72.4</v>
      </c>
      <c r="E124" s="11">
        <v>75</v>
      </c>
      <c r="F124" s="12">
        <f t="shared" si="3"/>
        <v>67.6666666666667</v>
      </c>
    </row>
    <row r="125" s="2" customFormat="1" ht="21" customHeight="1" spans="1:6">
      <c r="A125" s="11">
        <v>123</v>
      </c>
      <c r="B125" s="10">
        <v>20190238</v>
      </c>
      <c r="C125" s="10" t="str">
        <f>"2019017330"</f>
        <v>2019017330</v>
      </c>
      <c r="D125" s="10">
        <v>78.6</v>
      </c>
      <c r="E125" s="11">
        <v>82.4</v>
      </c>
      <c r="F125" s="12">
        <f t="shared" si="3"/>
        <v>73.95</v>
      </c>
    </row>
    <row r="126" s="2" customFormat="1" ht="21" customHeight="1" spans="1:6">
      <c r="A126" s="11">
        <v>124</v>
      </c>
      <c r="B126" s="10">
        <v>20190238</v>
      </c>
      <c r="C126" s="10" t="str">
        <f>"2019017510"</f>
        <v>2019017510</v>
      </c>
      <c r="D126" s="10">
        <v>75.7</v>
      </c>
      <c r="E126" s="11">
        <v>74.14</v>
      </c>
      <c r="F126" s="12">
        <f t="shared" si="3"/>
        <v>68.6116666666667</v>
      </c>
    </row>
    <row r="127" s="2" customFormat="1" ht="21" customHeight="1" spans="1:6">
      <c r="A127" s="11">
        <v>125</v>
      </c>
      <c r="B127" s="10">
        <v>20190238</v>
      </c>
      <c r="C127" s="10" t="str">
        <f>"2019017407"</f>
        <v>2019017407</v>
      </c>
      <c r="D127" s="10">
        <v>74</v>
      </c>
      <c r="E127" s="11">
        <v>73.8</v>
      </c>
      <c r="F127" s="12">
        <f t="shared" si="3"/>
        <v>67.7333333333333</v>
      </c>
    </row>
    <row r="128" s="2" customFormat="1" ht="21" customHeight="1" spans="6:6">
      <c r="F128" s="6"/>
    </row>
  </sheetData>
  <sortState ref="A2:F126">
    <sortCondition ref="A2:A126"/>
  </sortState>
  <mergeCells count="1">
    <mergeCell ref="A1:F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2020-01-07T09:27:00Z</dcterms:created>
  <dcterms:modified xsi:type="dcterms:W3CDTF">2020-01-13T08:20:24Z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ies>
</file>