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sheet1!$A$2:$C$2</definedName>
  </definedNames>
  <calcPr calcId="144525"/>
</workbook>
</file>

<file path=xl/sharedStrings.xml><?xml version="1.0" encoding="utf-8"?>
<sst xmlns="http://schemas.openxmlformats.org/spreadsheetml/2006/main" count="108" uniqueCount="8">
  <si>
    <t>泗县公开招聘2022年度村级后备干部面试成绩及综合成绩</t>
  </si>
  <si>
    <t>岗位代码</t>
  </si>
  <si>
    <t>准考证号</t>
  </si>
  <si>
    <t>笔试成绩</t>
  </si>
  <si>
    <t>面试成绩</t>
  </si>
  <si>
    <t>综合成绩</t>
  </si>
  <si>
    <t>缺考</t>
  </si>
  <si>
    <t>弃权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</si>
</sst>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6"/>
  <sheetViews>
    <sheetView tabSelected="1" workbookViewId="0">
      <selection activeCell="F3" sqref="F3"/>
    </sheetView>
  </sheetViews>
  <sheetFormatPr defaultColWidth="9" defaultRowHeight="14.25" outlineLevelCol="4"/>
  <cols>
    <col min="1" max="1" width="11.75" style="2" customWidth="1"/>
    <col min="2" max="2" width="16.125" style="2" customWidth="1"/>
    <col min="3" max="3" width="12.625" style="2" customWidth="1"/>
    <col min="4" max="4" width="13" style="2" customWidth="1"/>
    <col min="5" max="5" width="12.5" style="3" customWidth="1"/>
    <col min="6" max="16384" width="9" style="4"/>
  </cols>
  <sheetData>
    <row r="1" ht="24.95" customHeight="1" spans="1:5">
      <c r="A1" s="2" t="s">
        <v>0</v>
      </c>
      <c r="E1" s="2"/>
    </row>
    <row r="2" ht="2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4" customHeight="1" spans="1:5">
      <c r="A3" s="5" t="str">
        <f t="shared" ref="A3:A26" si="0">"001"</f>
        <v>001</v>
      </c>
      <c r="B3" s="5" t="str">
        <f>"2209250222"</f>
        <v>2209250222</v>
      </c>
      <c r="C3" s="5">
        <v>73.1</v>
      </c>
      <c r="D3" s="5">
        <v>80.34</v>
      </c>
      <c r="E3" s="7">
        <f>C3*0.4+D3*0.6</f>
        <v>77.444</v>
      </c>
    </row>
    <row r="4" s="1" customFormat="1" ht="24" customHeight="1" spans="1:5">
      <c r="A4" s="5" t="str">
        <f t="shared" si="0"/>
        <v>001</v>
      </c>
      <c r="B4" s="5" t="str">
        <f>"2209250204"</f>
        <v>2209250204</v>
      </c>
      <c r="C4" s="5">
        <v>73</v>
      </c>
      <c r="D4" s="5">
        <v>76.04</v>
      </c>
      <c r="E4" s="7">
        <f t="shared" ref="E4:E67" si="1">C4*0.4+D4*0.6</f>
        <v>74.824</v>
      </c>
    </row>
    <row r="5" s="1" customFormat="1" ht="24" customHeight="1" spans="1:5">
      <c r="A5" s="5" t="str">
        <f t="shared" si="0"/>
        <v>001</v>
      </c>
      <c r="B5" s="5" t="str">
        <f>"2209250104"</f>
        <v>2209250104</v>
      </c>
      <c r="C5" s="5">
        <v>72.6</v>
      </c>
      <c r="D5" s="5">
        <v>75.8</v>
      </c>
      <c r="E5" s="7">
        <f t="shared" si="1"/>
        <v>74.52</v>
      </c>
    </row>
    <row r="6" s="1" customFormat="1" ht="24" customHeight="1" spans="1:5">
      <c r="A6" s="5" t="str">
        <f t="shared" si="0"/>
        <v>001</v>
      </c>
      <c r="B6" s="5" t="str">
        <f>"2209250221"</f>
        <v>2209250221</v>
      </c>
      <c r="C6" s="5">
        <v>70.9</v>
      </c>
      <c r="D6" s="5">
        <v>71.46</v>
      </c>
      <c r="E6" s="7">
        <f t="shared" si="1"/>
        <v>71.236</v>
      </c>
    </row>
    <row r="7" s="1" customFormat="1" ht="24" customHeight="1" spans="1:5">
      <c r="A7" s="5" t="str">
        <f t="shared" si="0"/>
        <v>001</v>
      </c>
      <c r="B7" s="5" t="str">
        <f>"2209250301"</f>
        <v>2209250301</v>
      </c>
      <c r="C7" s="5">
        <v>70.2</v>
      </c>
      <c r="D7" s="5" t="s">
        <v>6</v>
      </c>
      <c r="E7" s="7"/>
    </row>
    <row r="8" s="1" customFormat="1" ht="24" customHeight="1" spans="1:5">
      <c r="A8" s="5" t="str">
        <f t="shared" si="0"/>
        <v>001</v>
      </c>
      <c r="B8" s="5" t="str">
        <f>"2209250111"</f>
        <v>2209250111</v>
      </c>
      <c r="C8" s="5">
        <v>70</v>
      </c>
      <c r="D8" s="5">
        <v>76.66</v>
      </c>
      <c r="E8" s="7">
        <f t="shared" si="1"/>
        <v>73.996</v>
      </c>
    </row>
    <row r="9" s="1" customFormat="1" ht="24" customHeight="1" spans="1:5">
      <c r="A9" s="5" t="str">
        <f t="shared" si="0"/>
        <v>001</v>
      </c>
      <c r="B9" s="5" t="str">
        <f>"2209250122"</f>
        <v>2209250122</v>
      </c>
      <c r="C9" s="5">
        <v>69.7</v>
      </c>
      <c r="D9" s="5" t="s">
        <v>6</v>
      </c>
      <c r="E9" s="7"/>
    </row>
    <row r="10" s="1" customFormat="1" ht="24" customHeight="1" spans="1:5">
      <c r="A10" s="5" t="str">
        <f t="shared" si="0"/>
        <v>001</v>
      </c>
      <c r="B10" s="5" t="str">
        <f>"2209250124"</f>
        <v>2209250124</v>
      </c>
      <c r="C10" s="5">
        <v>68.8</v>
      </c>
      <c r="D10" s="5">
        <v>80.84</v>
      </c>
      <c r="E10" s="7">
        <f t="shared" si="1"/>
        <v>76.024</v>
      </c>
    </row>
    <row r="11" s="1" customFormat="1" ht="24" customHeight="1" spans="1:5">
      <c r="A11" s="5" t="str">
        <f t="shared" si="0"/>
        <v>001</v>
      </c>
      <c r="B11" s="5" t="str">
        <f>"2209250101"</f>
        <v>2209250101</v>
      </c>
      <c r="C11" s="5">
        <v>68.4</v>
      </c>
      <c r="D11" s="5" t="s">
        <v>6</v>
      </c>
      <c r="E11" s="7"/>
    </row>
    <row r="12" s="1" customFormat="1" ht="24" customHeight="1" spans="1:5">
      <c r="A12" s="5" t="str">
        <f t="shared" si="0"/>
        <v>001</v>
      </c>
      <c r="B12" s="5" t="str">
        <f>"2209250202"</f>
        <v>2209250202</v>
      </c>
      <c r="C12" s="5">
        <v>67.1</v>
      </c>
      <c r="D12" s="5">
        <v>76.08</v>
      </c>
      <c r="E12" s="7">
        <f t="shared" si="1"/>
        <v>72.488</v>
      </c>
    </row>
    <row r="13" s="1" customFormat="1" ht="24" customHeight="1" spans="1:5">
      <c r="A13" s="5" t="str">
        <f t="shared" si="0"/>
        <v>001</v>
      </c>
      <c r="B13" s="5" t="str">
        <f>"2209250129"</f>
        <v>2209250129</v>
      </c>
      <c r="C13" s="5">
        <v>66.9</v>
      </c>
      <c r="D13" s="5" t="s">
        <v>6</v>
      </c>
      <c r="E13" s="7"/>
    </row>
    <row r="14" s="1" customFormat="1" ht="24" customHeight="1" spans="1:5">
      <c r="A14" s="5" t="str">
        <f t="shared" si="0"/>
        <v>001</v>
      </c>
      <c r="B14" s="5" t="str">
        <f>"2209250224"</f>
        <v>2209250224</v>
      </c>
      <c r="C14" s="5">
        <v>66.2</v>
      </c>
      <c r="D14" s="5">
        <v>77.96</v>
      </c>
      <c r="E14" s="7">
        <f t="shared" si="1"/>
        <v>73.256</v>
      </c>
    </row>
    <row r="15" s="1" customFormat="1" ht="24" customHeight="1" spans="1:5">
      <c r="A15" s="5" t="str">
        <f t="shared" si="0"/>
        <v>001</v>
      </c>
      <c r="B15" s="5" t="str">
        <f>"2209250213"</f>
        <v>2209250213</v>
      </c>
      <c r="C15" s="5">
        <v>65.6</v>
      </c>
      <c r="D15" s="5" t="s">
        <v>6</v>
      </c>
      <c r="E15" s="7"/>
    </row>
    <row r="16" s="1" customFormat="1" ht="24" customHeight="1" spans="1:5">
      <c r="A16" s="5" t="str">
        <f t="shared" si="0"/>
        <v>001</v>
      </c>
      <c r="B16" s="5" t="str">
        <f>"2209250229"</f>
        <v>2209250229</v>
      </c>
      <c r="C16" s="5">
        <v>63.7</v>
      </c>
      <c r="D16" s="5">
        <v>77.96</v>
      </c>
      <c r="E16" s="7">
        <f t="shared" si="1"/>
        <v>72.256</v>
      </c>
    </row>
    <row r="17" s="1" customFormat="1" ht="24" customHeight="1" spans="1:5">
      <c r="A17" s="5" t="str">
        <f t="shared" si="0"/>
        <v>001</v>
      </c>
      <c r="B17" s="5" t="str">
        <f>"2209250303"</f>
        <v>2209250303</v>
      </c>
      <c r="C17" s="5">
        <v>63.5</v>
      </c>
      <c r="D17" s="5">
        <v>76.02</v>
      </c>
      <c r="E17" s="7">
        <f t="shared" si="1"/>
        <v>71.012</v>
      </c>
    </row>
    <row r="18" s="1" customFormat="1" ht="24" customHeight="1" spans="1:5">
      <c r="A18" s="5" t="str">
        <f t="shared" si="0"/>
        <v>001</v>
      </c>
      <c r="B18" s="5" t="str">
        <f>"2209250211"</f>
        <v>2209250211</v>
      </c>
      <c r="C18" s="5">
        <v>63.4</v>
      </c>
      <c r="D18" s="5">
        <v>77.9</v>
      </c>
      <c r="E18" s="7">
        <f t="shared" si="1"/>
        <v>72.1</v>
      </c>
    </row>
    <row r="19" s="1" customFormat="1" ht="24" customHeight="1" spans="1:5">
      <c r="A19" s="5" t="str">
        <f t="shared" si="0"/>
        <v>001</v>
      </c>
      <c r="B19" s="5" t="str">
        <f>"2209250206"</f>
        <v>2209250206</v>
      </c>
      <c r="C19" s="5">
        <v>62.8</v>
      </c>
      <c r="D19" s="5" t="s">
        <v>6</v>
      </c>
      <c r="E19" s="7"/>
    </row>
    <row r="20" s="1" customFormat="1" ht="24" customHeight="1" spans="1:5">
      <c r="A20" s="5" t="str">
        <f t="shared" si="0"/>
        <v>001</v>
      </c>
      <c r="B20" s="5" t="str">
        <f>"2209250217"</f>
        <v>2209250217</v>
      </c>
      <c r="C20" s="5">
        <v>62</v>
      </c>
      <c r="D20" s="5" t="s">
        <v>6</v>
      </c>
      <c r="E20" s="7"/>
    </row>
    <row r="21" s="1" customFormat="1" ht="24" customHeight="1" spans="1:5">
      <c r="A21" s="5" t="str">
        <f t="shared" si="0"/>
        <v>001</v>
      </c>
      <c r="B21" s="5" t="str">
        <f>"2209250212"</f>
        <v>2209250212</v>
      </c>
      <c r="C21" s="5">
        <v>61.9</v>
      </c>
      <c r="D21" s="5">
        <v>75.96</v>
      </c>
      <c r="E21" s="7">
        <f t="shared" si="1"/>
        <v>70.336</v>
      </c>
    </row>
    <row r="22" s="1" customFormat="1" ht="24" customHeight="1" spans="1:5">
      <c r="A22" s="5" t="str">
        <f t="shared" si="0"/>
        <v>001</v>
      </c>
      <c r="B22" s="5" t="str">
        <f>"2209250302"</f>
        <v>2209250302</v>
      </c>
      <c r="C22" s="5">
        <v>61.4</v>
      </c>
      <c r="D22" s="5">
        <v>78.8</v>
      </c>
      <c r="E22" s="7">
        <f t="shared" si="1"/>
        <v>71.84</v>
      </c>
    </row>
    <row r="23" s="1" customFormat="1" ht="24" customHeight="1" spans="1:5">
      <c r="A23" s="5" t="str">
        <f t="shared" si="0"/>
        <v>001</v>
      </c>
      <c r="B23" s="5" t="str">
        <f>"2209250228"</f>
        <v>2209250228</v>
      </c>
      <c r="C23" s="5">
        <v>61.1</v>
      </c>
      <c r="D23" s="5">
        <v>74.2</v>
      </c>
      <c r="E23" s="7">
        <f t="shared" si="1"/>
        <v>68.96</v>
      </c>
    </row>
    <row r="24" s="1" customFormat="1" ht="24" customHeight="1" spans="1:5">
      <c r="A24" s="5" t="str">
        <f t="shared" si="0"/>
        <v>001</v>
      </c>
      <c r="B24" s="5" t="str">
        <f>"2209250226"</f>
        <v>2209250226</v>
      </c>
      <c r="C24" s="5">
        <v>60.5</v>
      </c>
      <c r="D24" s="5">
        <v>78.16</v>
      </c>
      <c r="E24" s="7">
        <f t="shared" si="1"/>
        <v>71.096</v>
      </c>
    </row>
    <row r="25" s="1" customFormat="1" ht="24" customHeight="1" spans="1:5">
      <c r="A25" s="5" t="str">
        <f t="shared" si="0"/>
        <v>001</v>
      </c>
      <c r="B25" s="5" t="str">
        <f>"2209250123"</f>
        <v>2209250123</v>
      </c>
      <c r="C25" s="5">
        <v>60.2</v>
      </c>
      <c r="D25" s="5">
        <v>75.54</v>
      </c>
      <c r="E25" s="7">
        <f t="shared" si="1"/>
        <v>69.404</v>
      </c>
    </row>
    <row r="26" s="1" customFormat="1" ht="24" customHeight="1" spans="1:5">
      <c r="A26" s="5" t="str">
        <f t="shared" si="0"/>
        <v>001</v>
      </c>
      <c r="B26" s="5" t="str">
        <f>"2209250216"</f>
        <v>2209250216</v>
      </c>
      <c r="C26" s="5">
        <v>60.2</v>
      </c>
      <c r="D26" s="5">
        <v>76.1</v>
      </c>
      <c r="E26" s="7">
        <f t="shared" si="1"/>
        <v>69.74</v>
      </c>
    </row>
    <row r="27" s="1" customFormat="1" ht="24" customHeight="1" spans="1:5">
      <c r="A27" s="5" t="str">
        <f t="shared" ref="A27:A35" si="2">"007"</f>
        <v>007</v>
      </c>
      <c r="B27" s="5" t="str">
        <f>"2209251024"</f>
        <v>2209251024</v>
      </c>
      <c r="C27" s="5">
        <v>71.6</v>
      </c>
      <c r="D27" s="5">
        <v>79.32</v>
      </c>
      <c r="E27" s="7">
        <f t="shared" si="1"/>
        <v>76.232</v>
      </c>
    </row>
    <row r="28" s="1" customFormat="1" ht="24" customHeight="1" spans="1:5">
      <c r="A28" s="5" t="str">
        <f t="shared" si="2"/>
        <v>007</v>
      </c>
      <c r="B28" s="5" t="str">
        <f>"2209251020"</f>
        <v>2209251020</v>
      </c>
      <c r="C28" s="5">
        <v>67.1</v>
      </c>
      <c r="D28" s="5">
        <v>78.88</v>
      </c>
      <c r="E28" s="7">
        <f t="shared" si="1"/>
        <v>74.168</v>
      </c>
    </row>
    <row r="29" s="1" customFormat="1" ht="24" customHeight="1" spans="1:5">
      <c r="A29" s="5" t="str">
        <f t="shared" si="2"/>
        <v>007</v>
      </c>
      <c r="B29" s="5" t="str">
        <f>"2209251029"</f>
        <v>2209251029</v>
      </c>
      <c r="C29" s="5">
        <v>63.9</v>
      </c>
      <c r="D29" s="5">
        <v>74.06</v>
      </c>
      <c r="E29" s="7">
        <f t="shared" si="1"/>
        <v>69.996</v>
      </c>
    </row>
    <row r="30" s="1" customFormat="1" ht="24" customHeight="1" spans="1:5">
      <c r="A30" s="5" t="str">
        <f t="shared" si="2"/>
        <v>007</v>
      </c>
      <c r="B30" s="5" t="str">
        <f>"2209251023"</f>
        <v>2209251023</v>
      </c>
      <c r="C30" s="5">
        <v>63</v>
      </c>
      <c r="D30" s="5" t="s">
        <v>6</v>
      </c>
      <c r="E30" s="7"/>
    </row>
    <row r="31" s="1" customFormat="1" ht="24" customHeight="1" spans="1:5">
      <c r="A31" s="5" t="str">
        <f t="shared" si="2"/>
        <v>007</v>
      </c>
      <c r="B31" s="5" t="str">
        <f>"2209251025"</f>
        <v>2209251025</v>
      </c>
      <c r="C31" s="5">
        <v>63</v>
      </c>
      <c r="D31" s="5">
        <v>74.86</v>
      </c>
      <c r="E31" s="7">
        <f t="shared" si="1"/>
        <v>70.116</v>
      </c>
    </row>
    <row r="32" s="1" customFormat="1" ht="24" customHeight="1" spans="1:5">
      <c r="A32" s="5" t="str">
        <f t="shared" si="2"/>
        <v>007</v>
      </c>
      <c r="B32" s="5" t="str">
        <f>"2209251021"</f>
        <v>2209251021</v>
      </c>
      <c r="C32" s="5">
        <v>61.1</v>
      </c>
      <c r="D32" s="5" t="s">
        <v>6</v>
      </c>
      <c r="E32" s="7"/>
    </row>
    <row r="33" s="1" customFormat="1" ht="24" customHeight="1" spans="1:5">
      <c r="A33" s="5" t="str">
        <f t="shared" si="2"/>
        <v>007</v>
      </c>
      <c r="B33" s="5" t="str">
        <f>"2209251017"</f>
        <v>2209251017</v>
      </c>
      <c r="C33" s="5">
        <v>60.7</v>
      </c>
      <c r="D33" s="5">
        <v>75.04</v>
      </c>
      <c r="E33" s="7">
        <f t="shared" si="1"/>
        <v>69.304</v>
      </c>
    </row>
    <row r="34" s="1" customFormat="1" ht="24" customHeight="1" spans="1:5">
      <c r="A34" s="5" t="str">
        <f t="shared" si="2"/>
        <v>007</v>
      </c>
      <c r="B34" s="5" t="str">
        <f>"2209251102"</f>
        <v>2209251102</v>
      </c>
      <c r="C34" s="5">
        <v>60</v>
      </c>
      <c r="D34" s="5" t="s">
        <v>6</v>
      </c>
      <c r="E34" s="7"/>
    </row>
    <row r="35" s="1" customFormat="1" ht="24" customHeight="1" spans="1:5">
      <c r="A35" s="5" t="str">
        <f t="shared" si="2"/>
        <v>007</v>
      </c>
      <c r="B35" s="5" t="str">
        <f>"2209251105"</f>
        <v>2209251105</v>
      </c>
      <c r="C35" s="5">
        <v>59.1</v>
      </c>
      <c r="D35" s="5" t="s">
        <v>6</v>
      </c>
      <c r="E35" s="7"/>
    </row>
    <row r="36" s="1" customFormat="1" ht="24" customHeight="1" spans="1:5">
      <c r="A36" s="5" t="str">
        <f>"011"</f>
        <v>011</v>
      </c>
      <c r="B36" s="5" t="str">
        <f>"2209251508"</f>
        <v>2209251508</v>
      </c>
      <c r="C36" s="5">
        <v>65.9</v>
      </c>
      <c r="D36" s="5">
        <v>80.54</v>
      </c>
      <c r="E36" s="7">
        <f t="shared" si="1"/>
        <v>74.684</v>
      </c>
    </row>
    <row r="37" s="1" customFormat="1" ht="24" customHeight="1" spans="1:5">
      <c r="A37" s="5" t="str">
        <f>"011"</f>
        <v>011</v>
      </c>
      <c r="B37" s="5" t="str">
        <f>"2209251511"</f>
        <v>2209251511</v>
      </c>
      <c r="C37" s="5">
        <v>56.7</v>
      </c>
      <c r="D37" s="5">
        <v>74.28</v>
      </c>
      <c r="E37" s="7">
        <f t="shared" si="1"/>
        <v>67.248</v>
      </c>
    </row>
    <row r="38" s="1" customFormat="1" ht="24" customHeight="1" spans="1:5">
      <c r="A38" s="5" t="str">
        <f>"011"</f>
        <v>011</v>
      </c>
      <c r="B38" s="5" t="str">
        <f>"2209251512"</f>
        <v>2209251512</v>
      </c>
      <c r="C38" s="5">
        <v>56.4</v>
      </c>
      <c r="D38" s="5" t="s">
        <v>6</v>
      </c>
      <c r="E38" s="7"/>
    </row>
    <row r="39" s="1" customFormat="1" ht="24" customHeight="1" spans="1:5">
      <c r="A39" s="5" t="str">
        <f>"012"</f>
        <v>012</v>
      </c>
      <c r="B39" s="5" t="str">
        <f>"2209251523"</f>
        <v>2209251523</v>
      </c>
      <c r="C39" s="5">
        <v>66.5</v>
      </c>
      <c r="D39" s="5" t="s">
        <v>6</v>
      </c>
      <c r="E39" s="7"/>
    </row>
    <row r="40" s="1" customFormat="1" ht="24" customHeight="1" spans="1:5">
      <c r="A40" s="5" t="str">
        <f>"012"</f>
        <v>012</v>
      </c>
      <c r="B40" s="5" t="str">
        <f>"2209251516"</f>
        <v>2209251516</v>
      </c>
      <c r="C40" s="5">
        <v>60.2</v>
      </c>
      <c r="D40" s="5">
        <v>77.16</v>
      </c>
      <c r="E40" s="7">
        <f t="shared" si="1"/>
        <v>70.376</v>
      </c>
    </row>
    <row r="41" s="1" customFormat="1" ht="24" customHeight="1" spans="1:5">
      <c r="A41" s="5" t="str">
        <f>"012"</f>
        <v>012</v>
      </c>
      <c r="B41" s="5" t="str">
        <f>"2209251515"</f>
        <v>2209251515</v>
      </c>
      <c r="C41" s="5">
        <v>58.1</v>
      </c>
      <c r="D41" s="5">
        <v>74.86</v>
      </c>
      <c r="E41" s="7">
        <f t="shared" si="1"/>
        <v>68.156</v>
      </c>
    </row>
    <row r="42" s="1" customFormat="1" ht="24" customHeight="1" spans="1:5">
      <c r="A42" s="5" t="str">
        <f>"013"</f>
        <v>013</v>
      </c>
      <c r="B42" s="5" t="str">
        <f>"2209251528"</f>
        <v>2209251528</v>
      </c>
      <c r="C42" s="5">
        <v>65.2</v>
      </c>
      <c r="D42" s="5" t="s">
        <v>6</v>
      </c>
      <c r="E42" s="7"/>
    </row>
    <row r="43" s="1" customFormat="1" ht="24" customHeight="1" spans="1:5">
      <c r="A43" s="5" t="str">
        <f>"013"</f>
        <v>013</v>
      </c>
      <c r="B43" s="5" t="str">
        <f>"2209251602"</f>
        <v>2209251602</v>
      </c>
      <c r="C43" s="5">
        <v>64.5</v>
      </c>
      <c r="D43" s="5">
        <v>74.78</v>
      </c>
      <c r="E43" s="7">
        <f t="shared" si="1"/>
        <v>70.668</v>
      </c>
    </row>
    <row r="44" s="1" customFormat="1" ht="24" customHeight="1" spans="1:5">
      <c r="A44" s="5" t="str">
        <f>"013"</f>
        <v>013</v>
      </c>
      <c r="B44" s="5" t="str">
        <f>"2209251529"</f>
        <v>2209251529</v>
      </c>
      <c r="C44" s="5">
        <v>64.2</v>
      </c>
      <c r="D44" s="5">
        <v>77.5</v>
      </c>
      <c r="E44" s="7">
        <f t="shared" si="1"/>
        <v>72.18</v>
      </c>
    </row>
    <row r="45" s="1" customFormat="1" ht="24" customHeight="1" spans="1:5">
      <c r="A45" s="5" t="str">
        <f t="shared" ref="A45:A77" si="3">"002"</f>
        <v>002</v>
      </c>
      <c r="B45" s="5" t="str">
        <f>"2209250502"</f>
        <v>2209250502</v>
      </c>
      <c r="C45" s="5">
        <v>72.2</v>
      </c>
      <c r="D45" s="5">
        <v>75.58</v>
      </c>
      <c r="E45" s="7">
        <f t="shared" si="1"/>
        <v>74.228</v>
      </c>
    </row>
    <row r="46" s="1" customFormat="1" ht="24" customHeight="1" spans="1:5">
      <c r="A46" s="5" t="str">
        <f t="shared" si="3"/>
        <v>002</v>
      </c>
      <c r="B46" s="5" t="str">
        <f>"2209250416"</f>
        <v>2209250416</v>
      </c>
      <c r="C46" s="5">
        <v>71.8</v>
      </c>
      <c r="D46" s="5">
        <v>72.24</v>
      </c>
      <c r="E46" s="7">
        <f t="shared" si="1"/>
        <v>72.064</v>
      </c>
    </row>
    <row r="47" s="1" customFormat="1" ht="24" customHeight="1" spans="1:5">
      <c r="A47" s="5" t="str">
        <f t="shared" si="3"/>
        <v>002</v>
      </c>
      <c r="B47" s="5" t="str">
        <f>"2209250317"</f>
        <v>2209250317</v>
      </c>
      <c r="C47" s="5">
        <v>71.5</v>
      </c>
      <c r="D47" s="5">
        <v>75.58</v>
      </c>
      <c r="E47" s="7">
        <f t="shared" si="1"/>
        <v>73.948</v>
      </c>
    </row>
    <row r="48" s="1" customFormat="1" ht="24" customHeight="1" spans="1:5">
      <c r="A48" s="5" t="str">
        <f t="shared" si="3"/>
        <v>002</v>
      </c>
      <c r="B48" s="5" t="str">
        <f>"2209250418"</f>
        <v>2209250418</v>
      </c>
      <c r="C48" s="5">
        <v>70.3</v>
      </c>
      <c r="D48" s="5">
        <v>76.8</v>
      </c>
      <c r="E48" s="7">
        <f t="shared" si="1"/>
        <v>74.2</v>
      </c>
    </row>
    <row r="49" s="1" customFormat="1" ht="24" customHeight="1" spans="1:5">
      <c r="A49" s="5" t="str">
        <f t="shared" si="3"/>
        <v>002</v>
      </c>
      <c r="B49" s="5" t="str">
        <f>"2209250308"</f>
        <v>2209250308</v>
      </c>
      <c r="C49" s="5">
        <v>70.2</v>
      </c>
      <c r="D49" s="5">
        <v>75.22</v>
      </c>
      <c r="E49" s="7">
        <f t="shared" si="1"/>
        <v>73.212</v>
      </c>
    </row>
    <row r="50" s="1" customFormat="1" ht="24" customHeight="1" spans="1:5">
      <c r="A50" s="5" t="str">
        <f t="shared" si="3"/>
        <v>002</v>
      </c>
      <c r="B50" s="5" t="str">
        <f>"2209250413"</f>
        <v>2209250413</v>
      </c>
      <c r="C50" s="5">
        <v>70</v>
      </c>
      <c r="D50" s="5">
        <v>78.5</v>
      </c>
      <c r="E50" s="7">
        <f t="shared" si="1"/>
        <v>75.1</v>
      </c>
    </row>
    <row r="51" s="1" customFormat="1" ht="24" customHeight="1" spans="1:5">
      <c r="A51" s="5" t="str">
        <f t="shared" si="3"/>
        <v>002</v>
      </c>
      <c r="B51" s="5" t="str">
        <f>"2209250313"</f>
        <v>2209250313</v>
      </c>
      <c r="C51" s="5">
        <v>69.2</v>
      </c>
      <c r="D51" s="5" t="s">
        <v>6</v>
      </c>
      <c r="E51" s="7"/>
    </row>
    <row r="52" s="1" customFormat="1" ht="24" customHeight="1" spans="1:5">
      <c r="A52" s="5" t="str">
        <f t="shared" si="3"/>
        <v>002</v>
      </c>
      <c r="B52" s="5" t="str">
        <f>"2209250428"</f>
        <v>2209250428</v>
      </c>
      <c r="C52" s="5">
        <v>67.5</v>
      </c>
      <c r="D52" s="5">
        <v>71.8</v>
      </c>
      <c r="E52" s="7">
        <f t="shared" si="1"/>
        <v>70.08</v>
      </c>
    </row>
    <row r="53" s="1" customFormat="1" ht="24" customHeight="1" spans="1:5">
      <c r="A53" s="5" t="str">
        <f t="shared" si="3"/>
        <v>002</v>
      </c>
      <c r="B53" s="5" t="str">
        <f>"2209250503"</f>
        <v>2209250503</v>
      </c>
      <c r="C53" s="5">
        <v>67.5</v>
      </c>
      <c r="D53" s="5">
        <v>75.1</v>
      </c>
      <c r="E53" s="7">
        <f t="shared" si="1"/>
        <v>72.06</v>
      </c>
    </row>
    <row r="54" s="1" customFormat="1" ht="24" customHeight="1" spans="1:5">
      <c r="A54" s="5" t="str">
        <f t="shared" si="3"/>
        <v>002</v>
      </c>
      <c r="B54" s="5" t="str">
        <f>"2209250417"</f>
        <v>2209250417</v>
      </c>
      <c r="C54" s="5">
        <v>66.7</v>
      </c>
      <c r="D54" s="5">
        <v>76.5</v>
      </c>
      <c r="E54" s="7">
        <f t="shared" si="1"/>
        <v>72.58</v>
      </c>
    </row>
    <row r="55" s="1" customFormat="1" ht="24" customHeight="1" spans="1:5">
      <c r="A55" s="5" t="str">
        <f t="shared" si="3"/>
        <v>002</v>
      </c>
      <c r="B55" s="5" t="str">
        <f>"2209250430"</f>
        <v>2209250430</v>
      </c>
      <c r="C55" s="5">
        <v>65.2</v>
      </c>
      <c r="D55" s="5" t="s">
        <v>6</v>
      </c>
      <c r="E55" s="7"/>
    </row>
    <row r="56" s="1" customFormat="1" ht="24" customHeight="1" spans="1:5">
      <c r="A56" s="5" t="str">
        <f t="shared" si="3"/>
        <v>002</v>
      </c>
      <c r="B56" s="5" t="str">
        <f>"2209250425"</f>
        <v>2209250425</v>
      </c>
      <c r="C56" s="5">
        <v>64.7</v>
      </c>
      <c r="D56" s="5">
        <v>74.8</v>
      </c>
      <c r="E56" s="7">
        <f t="shared" si="1"/>
        <v>70.76</v>
      </c>
    </row>
    <row r="57" s="1" customFormat="1" ht="24" customHeight="1" spans="1:5">
      <c r="A57" s="5" t="str">
        <f t="shared" si="3"/>
        <v>002</v>
      </c>
      <c r="B57" s="5" t="str">
        <f>"2209250407"</f>
        <v>2209250407</v>
      </c>
      <c r="C57" s="5">
        <v>64.4</v>
      </c>
      <c r="D57" s="5" t="s">
        <v>6</v>
      </c>
      <c r="E57" s="7"/>
    </row>
    <row r="58" s="1" customFormat="1" ht="24" customHeight="1" spans="1:5">
      <c r="A58" s="5" t="str">
        <f t="shared" si="3"/>
        <v>002</v>
      </c>
      <c r="B58" s="5" t="str">
        <f>"2209250423"</f>
        <v>2209250423</v>
      </c>
      <c r="C58" s="5">
        <v>63.6</v>
      </c>
      <c r="D58" s="5" t="s">
        <v>6</v>
      </c>
      <c r="E58" s="7"/>
    </row>
    <row r="59" s="1" customFormat="1" ht="24" customHeight="1" spans="1:5">
      <c r="A59" s="5" t="str">
        <f t="shared" si="3"/>
        <v>002</v>
      </c>
      <c r="B59" s="5" t="str">
        <f>"2209250426"</f>
        <v>2209250426</v>
      </c>
      <c r="C59" s="5">
        <v>63.5</v>
      </c>
      <c r="D59" s="5">
        <v>71.44</v>
      </c>
      <c r="E59" s="7">
        <f t="shared" si="1"/>
        <v>68.264</v>
      </c>
    </row>
    <row r="60" s="1" customFormat="1" ht="24" customHeight="1" spans="1:5">
      <c r="A60" s="5" t="str">
        <f t="shared" si="3"/>
        <v>002</v>
      </c>
      <c r="B60" s="5" t="str">
        <f>"2209250501"</f>
        <v>2209250501</v>
      </c>
      <c r="C60" s="5">
        <v>63</v>
      </c>
      <c r="D60" s="5" t="s">
        <v>6</v>
      </c>
      <c r="E60" s="7"/>
    </row>
    <row r="61" s="1" customFormat="1" ht="24" customHeight="1" spans="1:5">
      <c r="A61" s="5" t="str">
        <f t="shared" si="3"/>
        <v>002</v>
      </c>
      <c r="B61" s="5" t="str">
        <f>"2209250422"</f>
        <v>2209250422</v>
      </c>
      <c r="C61" s="5">
        <v>62.8</v>
      </c>
      <c r="D61" s="5">
        <v>73.44</v>
      </c>
      <c r="E61" s="7">
        <f t="shared" si="1"/>
        <v>69.184</v>
      </c>
    </row>
    <row r="62" s="1" customFormat="1" ht="24" customHeight="1" spans="1:5">
      <c r="A62" s="5" t="str">
        <f t="shared" si="3"/>
        <v>002</v>
      </c>
      <c r="B62" s="5" t="str">
        <f>"2209250318"</f>
        <v>2209250318</v>
      </c>
      <c r="C62" s="5">
        <v>61.7</v>
      </c>
      <c r="D62" s="5" t="s">
        <v>6</v>
      </c>
      <c r="E62" s="7"/>
    </row>
    <row r="63" s="1" customFormat="1" ht="24" customHeight="1" spans="1:5">
      <c r="A63" s="5" t="str">
        <f t="shared" si="3"/>
        <v>002</v>
      </c>
      <c r="B63" s="5" t="str">
        <f>"2209250327"</f>
        <v>2209250327</v>
      </c>
      <c r="C63" s="5">
        <v>61.4</v>
      </c>
      <c r="D63" s="5">
        <v>69.8</v>
      </c>
      <c r="E63" s="7">
        <f t="shared" si="1"/>
        <v>66.44</v>
      </c>
    </row>
    <row r="64" s="1" customFormat="1" ht="24" customHeight="1" spans="1:5">
      <c r="A64" s="5" t="str">
        <f t="shared" si="3"/>
        <v>002</v>
      </c>
      <c r="B64" s="5" t="str">
        <f>"2209250403"</f>
        <v>2209250403</v>
      </c>
      <c r="C64" s="5">
        <v>61</v>
      </c>
      <c r="D64" s="5">
        <v>75.8</v>
      </c>
      <c r="E64" s="7">
        <f t="shared" si="1"/>
        <v>69.88</v>
      </c>
    </row>
    <row r="65" s="1" customFormat="1" ht="24" customHeight="1" spans="1:5">
      <c r="A65" s="5" t="str">
        <f t="shared" si="3"/>
        <v>002</v>
      </c>
      <c r="B65" s="5" t="str">
        <f>"2209250323"</f>
        <v>2209250323</v>
      </c>
      <c r="C65" s="5">
        <v>60.7</v>
      </c>
      <c r="D65" s="5">
        <v>71.4</v>
      </c>
      <c r="E65" s="7">
        <f t="shared" si="1"/>
        <v>67.12</v>
      </c>
    </row>
    <row r="66" s="1" customFormat="1" ht="24" customHeight="1" spans="1:5">
      <c r="A66" s="5" t="str">
        <f t="shared" si="3"/>
        <v>002</v>
      </c>
      <c r="B66" s="5" t="str">
        <f>"2209250421"</f>
        <v>2209250421</v>
      </c>
      <c r="C66" s="5">
        <v>60.5</v>
      </c>
      <c r="D66" s="5" t="s">
        <v>6</v>
      </c>
      <c r="E66" s="7"/>
    </row>
    <row r="67" s="1" customFormat="1" ht="24" customHeight="1" spans="1:5">
      <c r="A67" s="5" t="str">
        <f t="shared" si="3"/>
        <v>002</v>
      </c>
      <c r="B67" s="5" t="str">
        <f>"2209250414"</f>
        <v>2209250414</v>
      </c>
      <c r="C67" s="5">
        <v>59.8</v>
      </c>
      <c r="D67" s="5" t="s">
        <v>6</v>
      </c>
      <c r="E67" s="7"/>
    </row>
    <row r="68" s="1" customFormat="1" ht="24" customHeight="1" spans="1:5">
      <c r="A68" s="5" t="str">
        <f t="shared" si="3"/>
        <v>002</v>
      </c>
      <c r="B68" s="5" t="str">
        <f>"2209250419"</f>
        <v>2209250419</v>
      </c>
      <c r="C68" s="5">
        <v>59.7</v>
      </c>
      <c r="D68" s="5">
        <v>74.6</v>
      </c>
      <c r="E68" s="7">
        <f t="shared" ref="E68:E131" si="4">C68*0.4+D68*0.6</f>
        <v>68.64</v>
      </c>
    </row>
    <row r="69" s="1" customFormat="1" ht="24" customHeight="1" spans="1:5">
      <c r="A69" s="5" t="str">
        <f t="shared" si="3"/>
        <v>002</v>
      </c>
      <c r="B69" s="5" t="str">
        <f>"2209250326"</f>
        <v>2209250326</v>
      </c>
      <c r="C69" s="5">
        <v>59.3</v>
      </c>
      <c r="D69" s="5">
        <v>78.6</v>
      </c>
      <c r="E69" s="7">
        <f t="shared" si="4"/>
        <v>70.88</v>
      </c>
    </row>
    <row r="70" s="1" customFormat="1" ht="24" customHeight="1" spans="1:5">
      <c r="A70" s="5" t="str">
        <f t="shared" si="3"/>
        <v>002</v>
      </c>
      <c r="B70" s="5" t="str">
        <f>"2209250408"</f>
        <v>2209250408</v>
      </c>
      <c r="C70" s="5">
        <v>59.3</v>
      </c>
      <c r="D70" s="5" t="s">
        <v>6</v>
      </c>
      <c r="E70" s="7"/>
    </row>
    <row r="71" s="1" customFormat="1" ht="24" customHeight="1" spans="1:5">
      <c r="A71" s="5" t="str">
        <f t="shared" si="3"/>
        <v>002</v>
      </c>
      <c r="B71" s="5" t="str">
        <f>"2209250330"</f>
        <v>2209250330</v>
      </c>
      <c r="C71" s="5">
        <v>59.1</v>
      </c>
      <c r="D71" s="5">
        <v>72.2</v>
      </c>
      <c r="E71" s="7">
        <f t="shared" si="4"/>
        <v>66.96</v>
      </c>
    </row>
    <row r="72" s="1" customFormat="1" ht="24" customHeight="1" spans="1:5">
      <c r="A72" s="5" t="str">
        <f t="shared" si="3"/>
        <v>002</v>
      </c>
      <c r="B72" s="5" t="str">
        <f>"2209250320"</f>
        <v>2209250320</v>
      </c>
      <c r="C72" s="5">
        <v>58.1</v>
      </c>
      <c r="D72" s="5" t="s">
        <v>6</v>
      </c>
      <c r="E72" s="7"/>
    </row>
    <row r="73" s="1" customFormat="1" ht="24" customHeight="1" spans="1:5">
      <c r="A73" s="5" t="str">
        <f t="shared" si="3"/>
        <v>002</v>
      </c>
      <c r="B73" s="5" t="str">
        <f>"2209250307"</f>
        <v>2209250307</v>
      </c>
      <c r="C73" s="5">
        <v>57.2</v>
      </c>
      <c r="D73" s="5" t="s">
        <v>6</v>
      </c>
      <c r="E73" s="7"/>
    </row>
    <row r="74" s="1" customFormat="1" ht="24" customHeight="1" spans="1:5">
      <c r="A74" s="5" t="str">
        <f t="shared" si="3"/>
        <v>002</v>
      </c>
      <c r="B74" s="5" t="str">
        <f>"2209250315"</f>
        <v>2209250315</v>
      </c>
      <c r="C74" s="5">
        <v>57.2</v>
      </c>
      <c r="D74" s="5" t="s">
        <v>6</v>
      </c>
      <c r="E74" s="7"/>
    </row>
    <row r="75" s="1" customFormat="1" ht="24" customHeight="1" spans="1:5">
      <c r="A75" s="5" t="str">
        <f t="shared" si="3"/>
        <v>002</v>
      </c>
      <c r="B75" s="5" t="str">
        <f>"2209250406"</f>
        <v>2209250406</v>
      </c>
      <c r="C75" s="5">
        <v>57.2</v>
      </c>
      <c r="D75" s="5" t="s">
        <v>6</v>
      </c>
      <c r="E75" s="7"/>
    </row>
    <row r="76" s="1" customFormat="1" ht="24" customHeight="1" spans="1:5">
      <c r="A76" s="5" t="str">
        <f t="shared" si="3"/>
        <v>002</v>
      </c>
      <c r="B76" s="5" t="str">
        <f>"2209250304"</f>
        <v>2209250304</v>
      </c>
      <c r="C76" s="5">
        <v>57</v>
      </c>
      <c r="D76" s="5" t="s">
        <v>6</v>
      </c>
      <c r="E76" s="7"/>
    </row>
    <row r="77" s="1" customFormat="1" ht="24" customHeight="1" spans="1:5">
      <c r="A77" s="5" t="str">
        <f t="shared" si="3"/>
        <v>002</v>
      </c>
      <c r="B77" s="5" t="str">
        <f>"2209250410"</f>
        <v>2209250410</v>
      </c>
      <c r="C77" s="5">
        <v>56.4</v>
      </c>
      <c r="D77" s="5" t="s">
        <v>6</v>
      </c>
      <c r="E77" s="7"/>
    </row>
    <row r="78" s="1" customFormat="1" ht="24" customHeight="1" spans="1:5">
      <c r="A78" s="5" t="str">
        <f t="shared" ref="A78:A89" si="5">"019"</f>
        <v>019</v>
      </c>
      <c r="B78" s="5" t="str">
        <f>"2209253522"</f>
        <v>2209253522</v>
      </c>
      <c r="C78" s="5">
        <v>71.9</v>
      </c>
      <c r="D78" s="5">
        <v>76.7</v>
      </c>
      <c r="E78" s="7">
        <f t="shared" si="4"/>
        <v>74.78</v>
      </c>
    </row>
    <row r="79" s="1" customFormat="1" ht="24" customHeight="1" spans="1:5">
      <c r="A79" s="5" t="str">
        <f t="shared" si="5"/>
        <v>019</v>
      </c>
      <c r="B79" s="5" t="str">
        <f>"2209253624"</f>
        <v>2209253624</v>
      </c>
      <c r="C79" s="5">
        <v>71.5</v>
      </c>
      <c r="D79" s="5" t="s">
        <v>7</v>
      </c>
      <c r="E79" s="7"/>
    </row>
    <row r="80" s="1" customFormat="1" ht="24" customHeight="1" spans="1:5">
      <c r="A80" s="5" t="str">
        <f t="shared" si="5"/>
        <v>019</v>
      </c>
      <c r="B80" s="5" t="str">
        <f>"2209253621"</f>
        <v>2209253621</v>
      </c>
      <c r="C80" s="5">
        <v>68.8</v>
      </c>
      <c r="D80" s="5">
        <v>75.64</v>
      </c>
      <c r="E80" s="7">
        <f t="shared" si="4"/>
        <v>72.904</v>
      </c>
    </row>
    <row r="81" s="1" customFormat="1" ht="24" customHeight="1" spans="1:5">
      <c r="A81" s="5" t="str">
        <f t="shared" si="5"/>
        <v>019</v>
      </c>
      <c r="B81" s="5" t="str">
        <f>"2209253523"</f>
        <v>2209253523</v>
      </c>
      <c r="C81" s="5">
        <v>68.5</v>
      </c>
      <c r="D81" s="5">
        <v>74.4</v>
      </c>
      <c r="E81" s="7">
        <f t="shared" si="4"/>
        <v>72.04</v>
      </c>
    </row>
    <row r="82" s="1" customFormat="1" ht="24" customHeight="1" spans="1:5">
      <c r="A82" s="5" t="str">
        <f t="shared" si="5"/>
        <v>019</v>
      </c>
      <c r="B82" s="5" t="str">
        <f>"2209253502"</f>
        <v>2209253502</v>
      </c>
      <c r="C82" s="5">
        <v>68.3</v>
      </c>
      <c r="D82" s="5">
        <v>77.9</v>
      </c>
      <c r="E82" s="7">
        <f t="shared" si="4"/>
        <v>74.06</v>
      </c>
    </row>
    <row r="83" s="1" customFormat="1" ht="24" customHeight="1" spans="1:5">
      <c r="A83" s="5" t="str">
        <f t="shared" si="5"/>
        <v>019</v>
      </c>
      <c r="B83" s="5" t="str">
        <f>"2209253414"</f>
        <v>2209253414</v>
      </c>
      <c r="C83" s="5">
        <v>68.2</v>
      </c>
      <c r="D83" s="5">
        <v>78.4</v>
      </c>
      <c r="E83" s="7">
        <f t="shared" si="4"/>
        <v>74.32</v>
      </c>
    </row>
    <row r="84" s="1" customFormat="1" ht="24" customHeight="1" spans="1:5">
      <c r="A84" s="5" t="str">
        <f t="shared" si="5"/>
        <v>019</v>
      </c>
      <c r="B84" s="5" t="str">
        <f>"2209253625"</f>
        <v>2209253625</v>
      </c>
      <c r="C84" s="5">
        <v>68.1</v>
      </c>
      <c r="D84" s="5">
        <v>75.98</v>
      </c>
      <c r="E84" s="7">
        <f t="shared" si="4"/>
        <v>72.828</v>
      </c>
    </row>
    <row r="85" s="1" customFormat="1" ht="24" customHeight="1" spans="1:5">
      <c r="A85" s="5" t="str">
        <f t="shared" si="5"/>
        <v>019</v>
      </c>
      <c r="B85" s="5" t="str">
        <f>"2209253528"</f>
        <v>2209253528</v>
      </c>
      <c r="C85" s="5">
        <v>66.6</v>
      </c>
      <c r="D85" s="5">
        <v>72.4</v>
      </c>
      <c r="E85" s="7">
        <f t="shared" si="4"/>
        <v>70.08</v>
      </c>
    </row>
    <row r="86" s="1" customFormat="1" ht="24" customHeight="1" spans="1:5">
      <c r="A86" s="5" t="str">
        <f t="shared" si="5"/>
        <v>019</v>
      </c>
      <c r="B86" s="5" t="str">
        <f>"2209253402"</f>
        <v>2209253402</v>
      </c>
      <c r="C86" s="5">
        <v>65.9</v>
      </c>
      <c r="D86" s="5">
        <v>74.82</v>
      </c>
      <c r="E86" s="7">
        <f t="shared" si="4"/>
        <v>71.252</v>
      </c>
    </row>
    <row r="87" s="1" customFormat="1" ht="24" customHeight="1" spans="1:5">
      <c r="A87" s="5" t="str">
        <f t="shared" si="5"/>
        <v>019</v>
      </c>
      <c r="B87" s="5" t="str">
        <f>"2209253611"</f>
        <v>2209253611</v>
      </c>
      <c r="C87" s="5">
        <v>65.5</v>
      </c>
      <c r="D87" s="5">
        <v>75.8</v>
      </c>
      <c r="E87" s="7">
        <f t="shared" si="4"/>
        <v>71.68</v>
      </c>
    </row>
    <row r="88" s="1" customFormat="1" ht="24" customHeight="1" spans="1:5">
      <c r="A88" s="5" t="str">
        <f t="shared" si="5"/>
        <v>019</v>
      </c>
      <c r="B88" s="5" t="str">
        <f>"2209253427"</f>
        <v>2209253427</v>
      </c>
      <c r="C88" s="5">
        <v>65.3</v>
      </c>
      <c r="D88" s="5">
        <v>74.9</v>
      </c>
      <c r="E88" s="7">
        <f t="shared" si="4"/>
        <v>71.06</v>
      </c>
    </row>
    <row r="89" s="1" customFormat="1" ht="24" customHeight="1" spans="1:5">
      <c r="A89" s="5" t="str">
        <f t="shared" si="5"/>
        <v>019</v>
      </c>
      <c r="B89" s="5" t="str">
        <f>"2209253618"</f>
        <v>2209253618</v>
      </c>
      <c r="C89" s="5">
        <v>64.9</v>
      </c>
      <c r="D89" s="5">
        <v>74.88</v>
      </c>
      <c r="E89" s="7">
        <f t="shared" si="4"/>
        <v>70.888</v>
      </c>
    </row>
    <row r="90" s="1" customFormat="1" ht="24" customHeight="1" spans="1:5">
      <c r="A90" s="5" t="str">
        <f t="shared" ref="A90:A95" si="6">"003"</f>
        <v>003</v>
      </c>
      <c r="B90" s="5" t="str">
        <f>"2209250525"</f>
        <v>2209250525</v>
      </c>
      <c r="C90" s="5">
        <v>71.9</v>
      </c>
      <c r="D90" s="5">
        <v>76.1</v>
      </c>
      <c r="E90" s="7">
        <f t="shared" si="4"/>
        <v>74.42</v>
      </c>
    </row>
    <row r="91" s="1" customFormat="1" ht="24" customHeight="1" spans="1:5">
      <c r="A91" s="5" t="str">
        <f t="shared" si="6"/>
        <v>003</v>
      </c>
      <c r="B91" s="5" t="str">
        <f>"2209250511"</f>
        <v>2209250511</v>
      </c>
      <c r="C91" s="5">
        <v>69.2</v>
      </c>
      <c r="D91" s="5" t="s">
        <v>6</v>
      </c>
      <c r="E91" s="7"/>
    </row>
    <row r="92" s="1" customFormat="1" ht="24" customHeight="1" spans="1:5">
      <c r="A92" s="5" t="str">
        <f t="shared" si="6"/>
        <v>003</v>
      </c>
      <c r="B92" s="5" t="str">
        <f>"2209250529"</f>
        <v>2209250529</v>
      </c>
      <c r="C92" s="5">
        <v>67.3</v>
      </c>
      <c r="D92" s="5">
        <v>75.22</v>
      </c>
      <c r="E92" s="7">
        <f t="shared" si="4"/>
        <v>72.052</v>
      </c>
    </row>
    <row r="93" s="1" customFormat="1" ht="24" customHeight="1" spans="1:5">
      <c r="A93" s="5" t="str">
        <f t="shared" si="6"/>
        <v>003</v>
      </c>
      <c r="B93" s="5" t="str">
        <f>"2209250510"</f>
        <v>2209250510</v>
      </c>
      <c r="C93" s="5">
        <v>62.9</v>
      </c>
      <c r="D93" s="5">
        <v>76.88</v>
      </c>
      <c r="E93" s="7">
        <f t="shared" si="4"/>
        <v>71.288</v>
      </c>
    </row>
    <row r="94" s="1" customFormat="1" ht="24" customHeight="1" spans="1:5">
      <c r="A94" s="5" t="str">
        <f t="shared" si="6"/>
        <v>003</v>
      </c>
      <c r="B94" s="5" t="str">
        <f>"2209250521"</f>
        <v>2209250521</v>
      </c>
      <c r="C94" s="5">
        <v>61.7</v>
      </c>
      <c r="D94" s="5">
        <v>74.28</v>
      </c>
      <c r="E94" s="7">
        <f t="shared" si="4"/>
        <v>69.248</v>
      </c>
    </row>
    <row r="95" s="1" customFormat="1" ht="24" customHeight="1" spans="1:5">
      <c r="A95" s="5" t="str">
        <f t="shared" si="6"/>
        <v>003</v>
      </c>
      <c r="B95" s="5" t="str">
        <f>"2209250516"</f>
        <v>2209250516</v>
      </c>
      <c r="C95" s="5">
        <v>58.3</v>
      </c>
      <c r="D95" s="5" t="s">
        <v>6</v>
      </c>
      <c r="E95" s="7"/>
    </row>
    <row r="96" s="1" customFormat="1" ht="24" customHeight="1" spans="1:5">
      <c r="A96" s="5" t="str">
        <f t="shared" ref="A96:A107" si="7">"008"</f>
        <v>008</v>
      </c>
      <c r="B96" s="5" t="str">
        <f>"2209251212"</f>
        <v>2209251212</v>
      </c>
      <c r="C96" s="5">
        <v>74.2</v>
      </c>
      <c r="D96" s="5">
        <v>76.86</v>
      </c>
      <c r="E96" s="7">
        <f t="shared" si="4"/>
        <v>75.796</v>
      </c>
    </row>
    <row r="97" s="1" customFormat="1" ht="24" customHeight="1" spans="1:5">
      <c r="A97" s="5" t="str">
        <f t="shared" si="7"/>
        <v>008</v>
      </c>
      <c r="B97" s="5" t="str">
        <f>"2209251118"</f>
        <v>2209251118</v>
      </c>
      <c r="C97" s="5">
        <v>69</v>
      </c>
      <c r="D97" s="5">
        <v>76.8</v>
      </c>
      <c r="E97" s="7">
        <f t="shared" si="4"/>
        <v>73.68</v>
      </c>
    </row>
    <row r="98" s="1" customFormat="1" ht="24" customHeight="1" spans="1:5">
      <c r="A98" s="5" t="str">
        <f t="shared" si="7"/>
        <v>008</v>
      </c>
      <c r="B98" s="5" t="str">
        <f>"2209251117"</f>
        <v>2209251117</v>
      </c>
      <c r="C98" s="5">
        <v>67.5</v>
      </c>
      <c r="D98" s="5">
        <v>74.5</v>
      </c>
      <c r="E98" s="7">
        <f t="shared" si="4"/>
        <v>71.7</v>
      </c>
    </row>
    <row r="99" s="1" customFormat="1" ht="24" customHeight="1" spans="1:5">
      <c r="A99" s="5" t="str">
        <f t="shared" si="7"/>
        <v>008</v>
      </c>
      <c r="B99" s="5" t="str">
        <f>"2209251208"</f>
        <v>2209251208</v>
      </c>
      <c r="C99" s="5">
        <v>66.9</v>
      </c>
      <c r="D99" s="5">
        <v>78.04</v>
      </c>
      <c r="E99" s="7">
        <f t="shared" si="4"/>
        <v>73.584</v>
      </c>
    </row>
    <row r="100" s="1" customFormat="1" ht="24" customHeight="1" spans="1:5">
      <c r="A100" s="5" t="str">
        <f t="shared" si="7"/>
        <v>008</v>
      </c>
      <c r="B100" s="5" t="str">
        <f>"2209251121"</f>
        <v>2209251121</v>
      </c>
      <c r="C100" s="5">
        <v>66.5</v>
      </c>
      <c r="D100" s="5" t="s">
        <v>6</v>
      </c>
      <c r="E100" s="7"/>
    </row>
    <row r="101" s="1" customFormat="1" ht="24" customHeight="1" spans="1:5">
      <c r="A101" s="5" t="str">
        <f t="shared" si="7"/>
        <v>008</v>
      </c>
      <c r="B101" s="5" t="str">
        <f>"2209251129"</f>
        <v>2209251129</v>
      </c>
      <c r="C101" s="5">
        <v>66</v>
      </c>
      <c r="D101" s="5">
        <v>76.58</v>
      </c>
      <c r="E101" s="7">
        <f t="shared" si="4"/>
        <v>72.348</v>
      </c>
    </row>
    <row r="102" s="1" customFormat="1" ht="24" customHeight="1" spans="1:5">
      <c r="A102" s="5" t="str">
        <f t="shared" si="7"/>
        <v>008</v>
      </c>
      <c r="B102" s="5" t="str">
        <f>"2209251201"</f>
        <v>2209251201</v>
      </c>
      <c r="C102" s="5">
        <v>65.2</v>
      </c>
      <c r="D102" s="5">
        <v>75.14</v>
      </c>
      <c r="E102" s="7">
        <f t="shared" si="4"/>
        <v>71.164</v>
      </c>
    </row>
    <row r="103" s="1" customFormat="1" ht="24" customHeight="1" spans="1:5">
      <c r="A103" s="5" t="str">
        <f t="shared" si="7"/>
        <v>008</v>
      </c>
      <c r="B103" s="5" t="str">
        <f>"2209251109"</f>
        <v>2209251109</v>
      </c>
      <c r="C103" s="5">
        <v>64.3</v>
      </c>
      <c r="D103" s="5">
        <v>75.1</v>
      </c>
      <c r="E103" s="7">
        <f t="shared" si="4"/>
        <v>70.78</v>
      </c>
    </row>
    <row r="104" s="1" customFormat="1" ht="24" customHeight="1" spans="1:5">
      <c r="A104" s="5" t="str">
        <f t="shared" si="7"/>
        <v>008</v>
      </c>
      <c r="B104" s="5" t="str">
        <f>"2209251210"</f>
        <v>2209251210</v>
      </c>
      <c r="C104" s="5">
        <v>63.9</v>
      </c>
      <c r="D104" s="5">
        <v>76.14</v>
      </c>
      <c r="E104" s="7">
        <f t="shared" si="4"/>
        <v>71.244</v>
      </c>
    </row>
    <row r="105" s="1" customFormat="1" ht="24" customHeight="1" spans="1:5">
      <c r="A105" s="5" t="str">
        <f t="shared" si="7"/>
        <v>008</v>
      </c>
      <c r="B105" s="5" t="str">
        <f>"2209251115"</f>
        <v>2209251115</v>
      </c>
      <c r="C105" s="5">
        <v>62.9</v>
      </c>
      <c r="D105" s="5" t="s">
        <v>6</v>
      </c>
      <c r="E105" s="7"/>
    </row>
    <row r="106" s="1" customFormat="1" ht="24" customHeight="1" spans="1:5">
      <c r="A106" s="5" t="str">
        <f t="shared" si="7"/>
        <v>008</v>
      </c>
      <c r="B106" s="5" t="str">
        <f>"2209251122"</f>
        <v>2209251122</v>
      </c>
      <c r="C106" s="5">
        <v>61.1</v>
      </c>
      <c r="D106" s="5" t="s">
        <v>6</v>
      </c>
      <c r="E106" s="7"/>
    </row>
    <row r="107" s="1" customFormat="1" ht="24" customHeight="1" spans="1:5">
      <c r="A107" s="5" t="str">
        <f t="shared" si="7"/>
        <v>008</v>
      </c>
      <c r="B107" s="5" t="str">
        <f>"2209251207"</f>
        <v>2209251207</v>
      </c>
      <c r="C107" s="5">
        <v>57.8</v>
      </c>
      <c r="D107" s="5" t="s">
        <v>6</v>
      </c>
      <c r="E107" s="7"/>
    </row>
    <row r="108" s="1" customFormat="1" ht="24" customHeight="1" spans="1:5">
      <c r="A108" s="5" t="str">
        <f t="shared" ref="A108:A131" si="8">"010"</f>
        <v>010</v>
      </c>
      <c r="B108" s="5" t="str">
        <f>"2209251326"</f>
        <v>2209251326</v>
      </c>
      <c r="C108" s="5">
        <v>75.5</v>
      </c>
      <c r="D108" s="5">
        <v>76.26</v>
      </c>
      <c r="E108" s="7">
        <f t="shared" si="4"/>
        <v>75.956</v>
      </c>
    </row>
    <row r="109" s="1" customFormat="1" ht="24" customHeight="1" spans="1:5">
      <c r="A109" s="5" t="str">
        <f t="shared" si="8"/>
        <v>010</v>
      </c>
      <c r="B109" s="5" t="str">
        <f>"2209251501"</f>
        <v>2209251501</v>
      </c>
      <c r="C109" s="5">
        <v>72.3</v>
      </c>
      <c r="D109" s="5">
        <v>77.02</v>
      </c>
      <c r="E109" s="7">
        <f t="shared" si="4"/>
        <v>75.132</v>
      </c>
    </row>
    <row r="110" s="1" customFormat="1" ht="24" customHeight="1" spans="1:5">
      <c r="A110" s="5" t="str">
        <f t="shared" si="8"/>
        <v>010</v>
      </c>
      <c r="B110" s="5" t="str">
        <f>"2209251418"</f>
        <v>2209251418</v>
      </c>
      <c r="C110" s="5">
        <v>71.9</v>
      </c>
      <c r="D110" s="5">
        <v>74.96</v>
      </c>
      <c r="E110" s="7">
        <f t="shared" si="4"/>
        <v>73.736</v>
      </c>
    </row>
    <row r="111" s="1" customFormat="1" ht="24" customHeight="1" spans="1:5">
      <c r="A111" s="5" t="str">
        <f t="shared" si="8"/>
        <v>010</v>
      </c>
      <c r="B111" s="5" t="str">
        <f>"2209251421"</f>
        <v>2209251421</v>
      </c>
      <c r="C111" s="5">
        <v>66.8</v>
      </c>
      <c r="D111" s="5">
        <v>74.2</v>
      </c>
      <c r="E111" s="7">
        <f t="shared" si="4"/>
        <v>71.24</v>
      </c>
    </row>
    <row r="112" s="1" customFormat="1" ht="24" customHeight="1" spans="1:5">
      <c r="A112" s="5" t="str">
        <f t="shared" si="8"/>
        <v>010</v>
      </c>
      <c r="B112" s="5" t="str">
        <f>"2209251415"</f>
        <v>2209251415</v>
      </c>
      <c r="C112" s="5">
        <v>66.5</v>
      </c>
      <c r="D112" s="5">
        <v>78.56</v>
      </c>
      <c r="E112" s="7">
        <f t="shared" si="4"/>
        <v>73.736</v>
      </c>
    </row>
    <row r="113" s="1" customFormat="1" ht="24" customHeight="1" spans="1:5">
      <c r="A113" s="5" t="str">
        <f t="shared" si="8"/>
        <v>010</v>
      </c>
      <c r="B113" s="5" t="str">
        <f>"2209251505"</f>
        <v>2209251505</v>
      </c>
      <c r="C113" s="5">
        <v>66.4</v>
      </c>
      <c r="D113" s="5" t="s">
        <v>6</v>
      </c>
      <c r="E113" s="7"/>
    </row>
    <row r="114" s="1" customFormat="1" ht="24" customHeight="1" spans="1:5">
      <c r="A114" s="5" t="str">
        <f t="shared" si="8"/>
        <v>010</v>
      </c>
      <c r="B114" s="5" t="str">
        <f>"2209251412"</f>
        <v>2209251412</v>
      </c>
      <c r="C114" s="5">
        <v>66.2</v>
      </c>
      <c r="D114" s="5">
        <v>73.4</v>
      </c>
      <c r="E114" s="7">
        <f t="shared" si="4"/>
        <v>70.52</v>
      </c>
    </row>
    <row r="115" s="1" customFormat="1" ht="24" customHeight="1" spans="1:5">
      <c r="A115" s="5" t="str">
        <f t="shared" si="8"/>
        <v>010</v>
      </c>
      <c r="B115" s="5" t="str">
        <f>"2209251328"</f>
        <v>2209251328</v>
      </c>
      <c r="C115" s="5">
        <v>65</v>
      </c>
      <c r="D115" s="5" t="s">
        <v>6</v>
      </c>
      <c r="E115" s="7"/>
    </row>
    <row r="116" s="1" customFormat="1" ht="24" customHeight="1" spans="1:5">
      <c r="A116" s="5" t="str">
        <f t="shared" si="8"/>
        <v>010</v>
      </c>
      <c r="B116" s="5" t="str">
        <f>"2209251404"</f>
        <v>2209251404</v>
      </c>
      <c r="C116" s="5">
        <v>65</v>
      </c>
      <c r="D116" s="5" t="s">
        <v>6</v>
      </c>
      <c r="E116" s="7"/>
    </row>
    <row r="117" s="1" customFormat="1" ht="24" customHeight="1" spans="1:5">
      <c r="A117" s="5" t="str">
        <f t="shared" si="8"/>
        <v>010</v>
      </c>
      <c r="B117" s="5" t="str">
        <f>"2209251406"</f>
        <v>2209251406</v>
      </c>
      <c r="C117" s="5">
        <v>63.7</v>
      </c>
      <c r="D117" s="5">
        <v>76.8</v>
      </c>
      <c r="E117" s="7">
        <f t="shared" si="4"/>
        <v>71.56</v>
      </c>
    </row>
    <row r="118" s="1" customFormat="1" ht="24" customHeight="1" spans="1:5">
      <c r="A118" s="5" t="str">
        <f t="shared" si="8"/>
        <v>010</v>
      </c>
      <c r="B118" s="5" t="str">
        <f>"2209251403"</f>
        <v>2209251403</v>
      </c>
      <c r="C118" s="5">
        <v>63.2</v>
      </c>
      <c r="D118" s="5">
        <v>74.68</v>
      </c>
      <c r="E118" s="7">
        <f t="shared" si="4"/>
        <v>70.088</v>
      </c>
    </row>
    <row r="119" s="1" customFormat="1" ht="24" customHeight="1" spans="1:5">
      <c r="A119" s="5" t="str">
        <f t="shared" si="8"/>
        <v>010</v>
      </c>
      <c r="B119" s="5" t="str">
        <f>"2209251401"</f>
        <v>2209251401</v>
      </c>
      <c r="C119" s="5">
        <v>62.8</v>
      </c>
      <c r="D119" s="5">
        <v>76</v>
      </c>
      <c r="E119" s="7">
        <f t="shared" si="4"/>
        <v>70.72</v>
      </c>
    </row>
    <row r="120" s="1" customFormat="1" ht="24" customHeight="1" spans="1:5">
      <c r="A120" s="5" t="str">
        <f t="shared" si="8"/>
        <v>010</v>
      </c>
      <c r="B120" s="5" t="str">
        <f>"2209251504"</f>
        <v>2209251504</v>
      </c>
      <c r="C120" s="5">
        <v>62.1</v>
      </c>
      <c r="D120" s="5">
        <v>75.02</v>
      </c>
      <c r="E120" s="7">
        <f t="shared" si="4"/>
        <v>69.852</v>
      </c>
    </row>
    <row r="121" s="1" customFormat="1" ht="24" customHeight="1" spans="1:5">
      <c r="A121" s="5" t="str">
        <f t="shared" si="8"/>
        <v>010</v>
      </c>
      <c r="B121" s="5" t="str">
        <f>"2209251325"</f>
        <v>2209251325</v>
      </c>
      <c r="C121" s="5">
        <v>60.8</v>
      </c>
      <c r="D121" s="5" t="s">
        <v>6</v>
      </c>
      <c r="E121" s="7"/>
    </row>
    <row r="122" s="1" customFormat="1" ht="24" customHeight="1" spans="1:5">
      <c r="A122" s="5" t="str">
        <f t="shared" si="8"/>
        <v>010</v>
      </c>
      <c r="B122" s="5" t="str">
        <f>"2209251503"</f>
        <v>2209251503</v>
      </c>
      <c r="C122" s="5">
        <v>60.8</v>
      </c>
      <c r="D122" s="5">
        <v>75.6</v>
      </c>
      <c r="E122" s="7">
        <f t="shared" si="4"/>
        <v>69.68</v>
      </c>
    </row>
    <row r="123" s="1" customFormat="1" ht="24" customHeight="1" spans="1:5">
      <c r="A123" s="5" t="str">
        <f t="shared" si="8"/>
        <v>010</v>
      </c>
      <c r="B123" s="5" t="str">
        <f>"2209251420"</f>
        <v>2209251420</v>
      </c>
      <c r="C123" s="5">
        <v>60.2</v>
      </c>
      <c r="D123" s="5">
        <v>76.16</v>
      </c>
      <c r="E123" s="7">
        <f t="shared" si="4"/>
        <v>69.776</v>
      </c>
    </row>
    <row r="124" s="1" customFormat="1" ht="24" customHeight="1" spans="1:5">
      <c r="A124" s="5" t="str">
        <f t="shared" si="8"/>
        <v>010</v>
      </c>
      <c r="B124" s="5" t="str">
        <f>"2209251411"</f>
        <v>2209251411</v>
      </c>
      <c r="C124" s="5">
        <v>59.8</v>
      </c>
      <c r="D124" s="5">
        <v>74</v>
      </c>
      <c r="E124" s="7">
        <f t="shared" si="4"/>
        <v>68.32</v>
      </c>
    </row>
    <row r="125" s="1" customFormat="1" ht="24" customHeight="1" spans="1:5">
      <c r="A125" s="5" t="str">
        <f t="shared" si="8"/>
        <v>010</v>
      </c>
      <c r="B125" s="5" t="str">
        <f>"2209251329"</f>
        <v>2209251329</v>
      </c>
      <c r="C125" s="5">
        <v>59.6</v>
      </c>
      <c r="D125" s="5">
        <v>75.5</v>
      </c>
      <c r="E125" s="7">
        <f t="shared" si="4"/>
        <v>69.14</v>
      </c>
    </row>
    <row r="126" s="1" customFormat="1" ht="24" customHeight="1" spans="1:5">
      <c r="A126" s="5" t="str">
        <f t="shared" si="8"/>
        <v>010</v>
      </c>
      <c r="B126" s="5" t="str">
        <f>"2209251416"</f>
        <v>2209251416</v>
      </c>
      <c r="C126" s="5">
        <v>59.5</v>
      </c>
      <c r="D126" s="5">
        <v>74.62</v>
      </c>
      <c r="E126" s="7">
        <f t="shared" si="4"/>
        <v>68.572</v>
      </c>
    </row>
    <row r="127" s="1" customFormat="1" ht="24" customHeight="1" spans="1:5">
      <c r="A127" s="5" t="str">
        <f t="shared" si="8"/>
        <v>010</v>
      </c>
      <c r="B127" s="5" t="str">
        <f>"2209251405"</f>
        <v>2209251405</v>
      </c>
      <c r="C127" s="5">
        <v>58.8</v>
      </c>
      <c r="D127" s="5">
        <v>73.16</v>
      </c>
      <c r="E127" s="7">
        <f t="shared" si="4"/>
        <v>67.416</v>
      </c>
    </row>
    <row r="128" s="1" customFormat="1" ht="24" customHeight="1" spans="1:5">
      <c r="A128" s="5" t="str">
        <f t="shared" si="8"/>
        <v>010</v>
      </c>
      <c r="B128" s="5" t="str">
        <f>"2209251410"</f>
        <v>2209251410</v>
      </c>
      <c r="C128" s="5">
        <v>58.1</v>
      </c>
      <c r="D128" s="5">
        <v>74.24</v>
      </c>
      <c r="E128" s="7">
        <f t="shared" si="4"/>
        <v>67.784</v>
      </c>
    </row>
    <row r="129" s="1" customFormat="1" ht="24" customHeight="1" spans="1:5">
      <c r="A129" s="5" t="str">
        <f t="shared" si="8"/>
        <v>010</v>
      </c>
      <c r="B129" s="5" t="str">
        <f>"2209251422"</f>
        <v>2209251422</v>
      </c>
      <c r="C129" s="5">
        <v>56.3</v>
      </c>
      <c r="D129" s="5" t="s">
        <v>6</v>
      </c>
      <c r="E129" s="7"/>
    </row>
    <row r="130" s="1" customFormat="1" ht="24" customHeight="1" spans="1:5">
      <c r="A130" s="5" t="str">
        <f t="shared" si="8"/>
        <v>010</v>
      </c>
      <c r="B130" s="5" t="str">
        <f>"2209251402"</f>
        <v>2209251402</v>
      </c>
      <c r="C130" s="5">
        <v>55.1</v>
      </c>
      <c r="D130" s="5">
        <v>76.82</v>
      </c>
      <c r="E130" s="7">
        <f t="shared" si="4"/>
        <v>68.132</v>
      </c>
    </row>
    <row r="131" s="1" customFormat="1" ht="24" customHeight="1" spans="1:5">
      <c r="A131" s="5" t="str">
        <f t="shared" si="8"/>
        <v>010</v>
      </c>
      <c r="B131" s="5" t="str">
        <f>"2209251417"</f>
        <v>2209251417</v>
      </c>
      <c r="C131" s="5">
        <v>48.2</v>
      </c>
      <c r="D131" s="5" t="s">
        <v>6</v>
      </c>
      <c r="E131" s="7"/>
    </row>
    <row r="132" s="1" customFormat="1" ht="24" customHeight="1" spans="1:5">
      <c r="A132" s="5" t="str">
        <f t="shared" ref="A132:A147" si="9">"004"</f>
        <v>004</v>
      </c>
      <c r="B132" s="5" t="str">
        <f>"2209250619"</f>
        <v>2209250619</v>
      </c>
      <c r="C132" s="5">
        <v>72.8</v>
      </c>
      <c r="D132" s="5">
        <v>76.44</v>
      </c>
      <c r="E132" s="7">
        <f t="shared" ref="E132:E195" si="10">C132*0.4+D132*0.6</f>
        <v>74.984</v>
      </c>
    </row>
    <row r="133" s="1" customFormat="1" ht="24" customHeight="1" spans="1:5">
      <c r="A133" s="5" t="str">
        <f t="shared" si="9"/>
        <v>004</v>
      </c>
      <c r="B133" s="5" t="str">
        <f>"2209250626"</f>
        <v>2209250626</v>
      </c>
      <c r="C133" s="5">
        <v>70.9</v>
      </c>
      <c r="D133" s="5">
        <v>74.1</v>
      </c>
      <c r="E133" s="7">
        <f t="shared" si="10"/>
        <v>72.82</v>
      </c>
    </row>
    <row r="134" s="1" customFormat="1" ht="24" customHeight="1" spans="1:5">
      <c r="A134" s="5" t="str">
        <f t="shared" si="9"/>
        <v>004</v>
      </c>
      <c r="B134" s="5" t="str">
        <f>"2209250616"</f>
        <v>2209250616</v>
      </c>
      <c r="C134" s="5">
        <v>68.9</v>
      </c>
      <c r="D134" s="5">
        <v>74.56</v>
      </c>
      <c r="E134" s="7">
        <f t="shared" si="10"/>
        <v>72.296</v>
      </c>
    </row>
    <row r="135" s="1" customFormat="1" ht="24" customHeight="1" spans="1:5">
      <c r="A135" s="5" t="str">
        <f t="shared" si="9"/>
        <v>004</v>
      </c>
      <c r="B135" s="5" t="str">
        <f>"2209250614"</f>
        <v>2209250614</v>
      </c>
      <c r="C135" s="5">
        <v>68.7</v>
      </c>
      <c r="D135" s="5">
        <v>75.44</v>
      </c>
      <c r="E135" s="7">
        <f t="shared" si="10"/>
        <v>72.744</v>
      </c>
    </row>
    <row r="136" s="1" customFormat="1" ht="24" customHeight="1" spans="1:5">
      <c r="A136" s="5" t="str">
        <f t="shared" si="9"/>
        <v>004</v>
      </c>
      <c r="B136" s="5" t="str">
        <f>"2209250620"</f>
        <v>2209250620</v>
      </c>
      <c r="C136" s="5">
        <v>67.2</v>
      </c>
      <c r="D136" s="5">
        <v>77.32</v>
      </c>
      <c r="E136" s="7">
        <f t="shared" si="10"/>
        <v>73.272</v>
      </c>
    </row>
    <row r="137" s="1" customFormat="1" ht="24" customHeight="1" spans="1:5">
      <c r="A137" s="5" t="str">
        <f t="shared" si="9"/>
        <v>004</v>
      </c>
      <c r="B137" s="5" t="str">
        <f>"2209250625"</f>
        <v>2209250625</v>
      </c>
      <c r="C137" s="5">
        <v>63.4</v>
      </c>
      <c r="D137" s="5" t="s">
        <v>6</v>
      </c>
      <c r="E137" s="7"/>
    </row>
    <row r="138" s="1" customFormat="1" ht="24" customHeight="1" spans="1:5">
      <c r="A138" s="5" t="str">
        <f t="shared" si="9"/>
        <v>004</v>
      </c>
      <c r="B138" s="5" t="str">
        <f>"2209250623"</f>
        <v>2209250623</v>
      </c>
      <c r="C138" s="5">
        <v>61.7</v>
      </c>
      <c r="D138" s="5" t="s">
        <v>6</v>
      </c>
      <c r="E138" s="7"/>
    </row>
    <row r="139" s="1" customFormat="1" ht="24" customHeight="1" spans="1:5">
      <c r="A139" s="5" t="str">
        <f t="shared" si="9"/>
        <v>004</v>
      </c>
      <c r="B139" s="5" t="str">
        <f>"2209250615"</f>
        <v>2209250615</v>
      </c>
      <c r="C139" s="5">
        <v>60.6</v>
      </c>
      <c r="D139" s="5">
        <v>77.46</v>
      </c>
      <c r="E139" s="7">
        <f t="shared" si="10"/>
        <v>70.716</v>
      </c>
    </row>
    <row r="140" s="1" customFormat="1" ht="24" customHeight="1" spans="1:5">
      <c r="A140" s="5" t="str">
        <f t="shared" si="9"/>
        <v>004</v>
      </c>
      <c r="B140" s="5" t="str">
        <f>"2209250603"</f>
        <v>2209250603</v>
      </c>
      <c r="C140" s="5">
        <v>60.2</v>
      </c>
      <c r="D140" s="5" t="s">
        <v>6</v>
      </c>
      <c r="E140" s="7"/>
    </row>
    <row r="141" s="1" customFormat="1" ht="24" customHeight="1" spans="1:5">
      <c r="A141" s="5" t="str">
        <f t="shared" si="9"/>
        <v>004</v>
      </c>
      <c r="B141" s="5" t="str">
        <f>"2209250606"</f>
        <v>2209250606</v>
      </c>
      <c r="C141" s="5">
        <v>59.9</v>
      </c>
      <c r="D141" s="5">
        <v>74.02</v>
      </c>
      <c r="E141" s="7">
        <f t="shared" si="10"/>
        <v>68.372</v>
      </c>
    </row>
    <row r="142" s="1" customFormat="1" ht="24" customHeight="1" spans="1:5">
      <c r="A142" s="5" t="str">
        <f t="shared" si="9"/>
        <v>004</v>
      </c>
      <c r="B142" s="5" t="str">
        <f>"2209250607"</f>
        <v>2209250607</v>
      </c>
      <c r="C142" s="5">
        <v>59</v>
      </c>
      <c r="D142" s="5" t="s">
        <v>6</v>
      </c>
      <c r="E142" s="7"/>
    </row>
    <row r="143" s="1" customFormat="1" ht="24" customHeight="1" spans="1:5">
      <c r="A143" s="5" t="str">
        <f t="shared" si="9"/>
        <v>004</v>
      </c>
      <c r="B143" s="5" t="str">
        <f>"2209250609"</f>
        <v>2209250609</v>
      </c>
      <c r="C143" s="5">
        <v>57.6</v>
      </c>
      <c r="D143" s="5" t="s">
        <v>6</v>
      </c>
      <c r="E143" s="7"/>
    </row>
    <row r="144" s="1" customFormat="1" ht="24" customHeight="1" spans="1:5">
      <c r="A144" s="5" t="str">
        <f t="shared" si="9"/>
        <v>004</v>
      </c>
      <c r="B144" s="5" t="str">
        <f>"2209250628"</f>
        <v>2209250628</v>
      </c>
      <c r="C144" s="5">
        <v>56.2</v>
      </c>
      <c r="D144" s="5" t="s">
        <v>6</v>
      </c>
      <c r="E144" s="7"/>
    </row>
    <row r="145" s="1" customFormat="1" ht="24" customHeight="1" spans="1:5">
      <c r="A145" s="5" t="str">
        <f t="shared" si="9"/>
        <v>004</v>
      </c>
      <c r="B145" s="5" t="str">
        <f>"2209250601"</f>
        <v>2209250601</v>
      </c>
      <c r="C145" s="5">
        <v>55.9</v>
      </c>
      <c r="D145" s="5" t="s">
        <v>6</v>
      </c>
      <c r="E145" s="7"/>
    </row>
    <row r="146" s="1" customFormat="1" ht="24" customHeight="1" spans="1:5">
      <c r="A146" s="5" t="str">
        <f t="shared" si="9"/>
        <v>004</v>
      </c>
      <c r="B146" s="5" t="str">
        <f>"2209250613"</f>
        <v>2209250613</v>
      </c>
      <c r="C146" s="5">
        <v>53.6</v>
      </c>
      <c r="D146" s="5">
        <v>73.52</v>
      </c>
      <c r="E146" s="7">
        <f t="shared" si="10"/>
        <v>65.552</v>
      </c>
    </row>
    <row r="147" s="1" customFormat="1" ht="24" customHeight="1" spans="1:5">
      <c r="A147" s="5" t="str">
        <f t="shared" si="9"/>
        <v>004</v>
      </c>
      <c r="B147" s="5" t="str">
        <f>"2209250629"</f>
        <v>2209250629</v>
      </c>
      <c r="C147" s="5">
        <v>26</v>
      </c>
      <c r="D147" s="5" t="s">
        <v>6</v>
      </c>
      <c r="E147" s="7"/>
    </row>
    <row r="148" s="1" customFormat="1" ht="24" customHeight="1" spans="1:5">
      <c r="A148" s="5" t="str">
        <f t="shared" ref="A148:A171" si="11">"017"</f>
        <v>017</v>
      </c>
      <c r="B148" s="5" t="str">
        <f>"2209252423"</f>
        <v>2209252423</v>
      </c>
      <c r="C148" s="5">
        <v>80.3</v>
      </c>
      <c r="D148" s="5">
        <v>79.52</v>
      </c>
      <c r="E148" s="7">
        <f t="shared" si="10"/>
        <v>79.832</v>
      </c>
    </row>
    <row r="149" s="1" customFormat="1" ht="24" customHeight="1" spans="1:5">
      <c r="A149" s="5" t="str">
        <f t="shared" si="11"/>
        <v>017</v>
      </c>
      <c r="B149" s="5" t="str">
        <f>"2209252615"</f>
        <v>2209252615</v>
      </c>
      <c r="C149" s="5">
        <v>76.6</v>
      </c>
      <c r="D149" s="5">
        <v>76.7</v>
      </c>
      <c r="E149" s="7">
        <f t="shared" si="10"/>
        <v>76.66</v>
      </c>
    </row>
    <row r="150" s="1" customFormat="1" ht="24" customHeight="1" spans="1:5">
      <c r="A150" s="5" t="str">
        <f t="shared" si="11"/>
        <v>017</v>
      </c>
      <c r="B150" s="5" t="str">
        <f>"2209252829"</f>
        <v>2209252829</v>
      </c>
      <c r="C150" s="5">
        <v>74.8</v>
      </c>
      <c r="D150" s="5" t="s">
        <v>6</v>
      </c>
      <c r="E150" s="7"/>
    </row>
    <row r="151" s="1" customFormat="1" ht="24" customHeight="1" spans="1:5">
      <c r="A151" s="5" t="str">
        <f t="shared" si="11"/>
        <v>017</v>
      </c>
      <c r="B151" s="5" t="str">
        <f>"2209252705"</f>
        <v>2209252705</v>
      </c>
      <c r="C151" s="5">
        <v>74.7</v>
      </c>
      <c r="D151" s="5">
        <v>76.66</v>
      </c>
      <c r="E151" s="7">
        <f t="shared" si="10"/>
        <v>75.876</v>
      </c>
    </row>
    <row r="152" s="1" customFormat="1" ht="24" customHeight="1" spans="1:5">
      <c r="A152" s="5" t="str">
        <f t="shared" si="11"/>
        <v>017</v>
      </c>
      <c r="B152" s="5" t="str">
        <f>"2209252521"</f>
        <v>2209252521</v>
      </c>
      <c r="C152" s="5">
        <v>73.7</v>
      </c>
      <c r="D152" s="5" t="s">
        <v>6</v>
      </c>
      <c r="E152" s="7"/>
    </row>
    <row r="153" s="1" customFormat="1" ht="24" customHeight="1" spans="1:5">
      <c r="A153" s="5" t="str">
        <f t="shared" si="11"/>
        <v>017</v>
      </c>
      <c r="B153" s="5" t="str">
        <f>"2209252621"</f>
        <v>2209252621</v>
      </c>
      <c r="C153" s="5">
        <v>73.4</v>
      </c>
      <c r="D153" s="5">
        <v>76</v>
      </c>
      <c r="E153" s="7">
        <f t="shared" si="10"/>
        <v>74.96</v>
      </c>
    </row>
    <row r="154" s="1" customFormat="1" ht="24" customHeight="1" spans="1:5">
      <c r="A154" s="5" t="str">
        <f t="shared" si="11"/>
        <v>017</v>
      </c>
      <c r="B154" s="5" t="str">
        <f>"2209252503"</f>
        <v>2209252503</v>
      </c>
      <c r="C154" s="5">
        <v>73.1</v>
      </c>
      <c r="D154" s="5">
        <v>78.68</v>
      </c>
      <c r="E154" s="7">
        <f t="shared" si="10"/>
        <v>76.448</v>
      </c>
    </row>
    <row r="155" s="1" customFormat="1" ht="24" customHeight="1" spans="1:5">
      <c r="A155" s="5" t="str">
        <f t="shared" si="11"/>
        <v>017</v>
      </c>
      <c r="B155" s="5" t="str">
        <f>"2209252620"</f>
        <v>2209252620</v>
      </c>
      <c r="C155" s="5">
        <v>72.6</v>
      </c>
      <c r="D155" s="5">
        <v>77.48</v>
      </c>
      <c r="E155" s="7">
        <f t="shared" si="10"/>
        <v>75.528</v>
      </c>
    </row>
    <row r="156" s="1" customFormat="1" ht="24" customHeight="1" spans="1:5">
      <c r="A156" s="5" t="str">
        <f t="shared" si="11"/>
        <v>017</v>
      </c>
      <c r="B156" s="5" t="str">
        <f>"2209252718"</f>
        <v>2209252718</v>
      </c>
      <c r="C156" s="5">
        <v>72.6</v>
      </c>
      <c r="D156" s="5">
        <v>77.04</v>
      </c>
      <c r="E156" s="7">
        <f t="shared" si="10"/>
        <v>75.264</v>
      </c>
    </row>
    <row r="157" s="1" customFormat="1" ht="24" customHeight="1" spans="1:5">
      <c r="A157" s="5" t="str">
        <f t="shared" si="11"/>
        <v>017</v>
      </c>
      <c r="B157" s="5" t="str">
        <f>"2209252804"</f>
        <v>2209252804</v>
      </c>
      <c r="C157" s="5">
        <v>72.2</v>
      </c>
      <c r="D157" s="5">
        <v>76.94</v>
      </c>
      <c r="E157" s="7">
        <f t="shared" si="10"/>
        <v>75.044</v>
      </c>
    </row>
    <row r="158" s="1" customFormat="1" ht="24" customHeight="1" spans="1:5">
      <c r="A158" s="5" t="str">
        <f t="shared" si="11"/>
        <v>017</v>
      </c>
      <c r="B158" s="5" t="str">
        <f>"2209252726"</f>
        <v>2209252726</v>
      </c>
      <c r="C158" s="5">
        <v>71.5</v>
      </c>
      <c r="D158" s="5" t="s">
        <v>6</v>
      </c>
      <c r="E158" s="7"/>
    </row>
    <row r="159" s="1" customFormat="1" ht="24" customHeight="1" spans="1:5">
      <c r="A159" s="5" t="str">
        <f t="shared" si="11"/>
        <v>017</v>
      </c>
      <c r="B159" s="5" t="str">
        <f>"2209252511"</f>
        <v>2209252511</v>
      </c>
      <c r="C159" s="5">
        <v>71.2</v>
      </c>
      <c r="D159" s="5">
        <v>75.74</v>
      </c>
      <c r="E159" s="7">
        <f t="shared" si="10"/>
        <v>73.924</v>
      </c>
    </row>
    <row r="160" s="1" customFormat="1" ht="24" customHeight="1" spans="1:5">
      <c r="A160" s="5" t="str">
        <f t="shared" si="11"/>
        <v>017</v>
      </c>
      <c r="B160" s="5" t="str">
        <f>"2209252910"</f>
        <v>2209252910</v>
      </c>
      <c r="C160" s="5">
        <v>71.2</v>
      </c>
      <c r="D160" s="5" t="s">
        <v>6</v>
      </c>
      <c r="E160" s="7"/>
    </row>
    <row r="161" s="1" customFormat="1" ht="24" customHeight="1" spans="1:5">
      <c r="A161" s="5" t="str">
        <f t="shared" si="11"/>
        <v>017</v>
      </c>
      <c r="B161" s="5" t="str">
        <f>"2209252713"</f>
        <v>2209252713</v>
      </c>
      <c r="C161" s="5">
        <v>70.9</v>
      </c>
      <c r="D161" s="5">
        <v>76.68</v>
      </c>
      <c r="E161" s="7">
        <f t="shared" si="10"/>
        <v>74.368</v>
      </c>
    </row>
    <row r="162" s="1" customFormat="1" ht="24" customHeight="1" spans="1:5">
      <c r="A162" s="5" t="str">
        <f t="shared" si="11"/>
        <v>017</v>
      </c>
      <c r="B162" s="5" t="str">
        <f>"2209252618"</f>
        <v>2209252618</v>
      </c>
      <c r="C162" s="5">
        <v>70.6</v>
      </c>
      <c r="D162" s="5">
        <v>76.26</v>
      </c>
      <c r="E162" s="7">
        <f t="shared" si="10"/>
        <v>73.996</v>
      </c>
    </row>
    <row r="163" s="1" customFormat="1" ht="24" customHeight="1" spans="1:5">
      <c r="A163" s="5" t="str">
        <f t="shared" si="11"/>
        <v>017</v>
      </c>
      <c r="B163" s="5" t="str">
        <f>"2209252711"</f>
        <v>2209252711</v>
      </c>
      <c r="C163" s="5">
        <v>70.5</v>
      </c>
      <c r="D163" s="5">
        <v>78.08</v>
      </c>
      <c r="E163" s="7">
        <f t="shared" si="10"/>
        <v>75.048</v>
      </c>
    </row>
    <row r="164" s="1" customFormat="1" ht="24" customHeight="1" spans="1:5">
      <c r="A164" s="5" t="str">
        <f t="shared" si="11"/>
        <v>017</v>
      </c>
      <c r="B164" s="5" t="str">
        <f>"2209252723"</f>
        <v>2209252723</v>
      </c>
      <c r="C164" s="5">
        <v>70</v>
      </c>
      <c r="D164" s="5">
        <v>76.82</v>
      </c>
      <c r="E164" s="7">
        <f t="shared" si="10"/>
        <v>74.092</v>
      </c>
    </row>
    <row r="165" s="1" customFormat="1" ht="24" customHeight="1" spans="1:5">
      <c r="A165" s="5" t="str">
        <f t="shared" si="11"/>
        <v>017</v>
      </c>
      <c r="B165" s="5" t="str">
        <f>"2209252717"</f>
        <v>2209252717</v>
      </c>
      <c r="C165" s="5">
        <v>69.1</v>
      </c>
      <c r="D165" s="5">
        <v>75.76</v>
      </c>
      <c r="E165" s="7">
        <f t="shared" si="10"/>
        <v>73.096</v>
      </c>
    </row>
    <row r="166" s="1" customFormat="1" ht="24" customHeight="1" spans="1:5">
      <c r="A166" s="5" t="str">
        <f t="shared" si="11"/>
        <v>017</v>
      </c>
      <c r="B166" s="5" t="str">
        <f>"2209252630"</f>
        <v>2209252630</v>
      </c>
      <c r="C166" s="5">
        <v>68.9</v>
      </c>
      <c r="D166" s="5" t="s">
        <v>6</v>
      </c>
      <c r="E166" s="7"/>
    </row>
    <row r="167" s="1" customFormat="1" ht="24" customHeight="1" spans="1:5">
      <c r="A167" s="5" t="str">
        <f t="shared" si="11"/>
        <v>017</v>
      </c>
      <c r="B167" s="5" t="str">
        <f>"2209252513"</f>
        <v>2209252513</v>
      </c>
      <c r="C167" s="5">
        <v>68.8</v>
      </c>
      <c r="D167" s="5" t="s">
        <v>6</v>
      </c>
      <c r="E167" s="7"/>
    </row>
    <row r="168" s="1" customFormat="1" ht="24" customHeight="1" spans="1:5">
      <c r="A168" s="5" t="str">
        <f t="shared" si="11"/>
        <v>017</v>
      </c>
      <c r="B168" s="5" t="str">
        <f>"2209252803"</f>
        <v>2209252803</v>
      </c>
      <c r="C168" s="5">
        <v>68.8</v>
      </c>
      <c r="D168" s="5">
        <v>75.56</v>
      </c>
      <c r="E168" s="7">
        <f t="shared" si="10"/>
        <v>72.856</v>
      </c>
    </row>
    <row r="169" s="1" customFormat="1" ht="24" customHeight="1" spans="1:5">
      <c r="A169" s="5" t="str">
        <f t="shared" si="11"/>
        <v>017</v>
      </c>
      <c r="B169" s="5" t="str">
        <f>"2209252827"</f>
        <v>2209252827</v>
      </c>
      <c r="C169" s="5">
        <v>68.7</v>
      </c>
      <c r="D169" s="5">
        <v>75.92</v>
      </c>
      <c r="E169" s="7">
        <f t="shared" si="10"/>
        <v>73.032</v>
      </c>
    </row>
    <row r="170" s="1" customFormat="1" ht="24" customHeight="1" spans="1:5">
      <c r="A170" s="5" t="str">
        <f t="shared" si="11"/>
        <v>017</v>
      </c>
      <c r="B170" s="5" t="str">
        <f>"2209252512"</f>
        <v>2209252512</v>
      </c>
      <c r="C170" s="5">
        <v>68.5</v>
      </c>
      <c r="D170" s="5">
        <v>76.36</v>
      </c>
      <c r="E170" s="7">
        <f t="shared" si="10"/>
        <v>73.216</v>
      </c>
    </row>
    <row r="171" s="1" customFormat="1" ht="24" customHeight="1" spans="1:5">
      <c r="A171" s="5" t="str">
        <f t="shared" si="11"/>
        <v>017</v>
      </c>
      <c r="B171" s="5" t="str">
        <f>"2209253008"</f>
        <v>2209253008</v>
      </c>
      <c r="C171" s="5">
        <v>67.6</v>
      </c>
      <c r="D171" s="5">
        <v>77.2</v>
      </c>
      <c r="E171" s="7">
        <f t="shared" si="10"/>
        <v>73.36</v>
      </c>
    </row>
    <row r="172" s="1" customFormat="1" ht="24" customHeight="1" spans="1:5">
      <c r="A172" s="5" t="str">
        <f t="shared" ref="A172:A197" si="12">"005"</f>
        <v>005</v>
      </c>
      <c r="B172" s="5" t="str">
        <f>"2209250723"</f>
        <v>2209250723</v>
      </c>
      <c r="C172" s="5">
        <v>70.5</v>
      </c>
      <c r="D172" s="5">
        <v>66.2</v>
      </c>
      <c r="E172" s="7">
        <f t="shared" si="10"/>
        <v>67.92</v>
      </c>
    </row>
    <row r="173" s="1" customFormat="1" ht="24" customHeight="1" spans="1:5">
      <c r="A173" s="5" t="str">
        <f t="shared" si="12"/>
        <v>005</v>
      </c>
      <c r="B173" s="5" t="str">
        <f>"2209250714"</f>
        <v>2209250714</v>
      </c>
      <c r="C173" s="5">
        <v>68.1</v>
      </c>
      <c r="D173" s="5">
        <v>75</v>
      </c>
      <c r="E173" s="7">
        <f t="shared" si="10"/>
        <v>72.24</v>
      </c>
    </row>
    <row r="174" s="1" customFormat="1" ht="24" customHeight="1" spans="1:5">
      <c r="A174" s="5" t="str">
        <f t="shared" si="12"/>
        <v>005</v>
      </c>
      <c r="B174" s="5" t="str">
        <f>"2209250708"</f>
        <v>2209250708</v>
      </c>
      <c r="C174" s="5">
        <v>67.2</v>
      </c>
      <c r="D174" s="5">
        <v>74.7</v>
      </c>
      <c r="E174" s="7">
        <f t="shared" si="10"/>
        <v>71.7</v>
      </c>
    </row>
    <row r="175" s="1" customFormat="1" ht="24" customHeight="1" spans="1:5">
      <c r="A175" s="5" t="str">
        <f t="shared" si="12"/>
        <v>005</v>
      </c>
      <c r="B175" s="5" t="str">
        <f>"2209250710"</f>
        <v>2209250710</v>
      </c>
      <c r="C175" s="5">
        <v>66.9</v>
      </c>
      <c r="D175" s="5">
        <v>74.1</v>
      </c>
      <c r="E175" s="7">
        <f t="shared" si="10"/>
        <v>71.22</v>
      </c>
    </row>
    <row r="176" s="1" customFormat="1" ht="24" customHeight="1" spans="1:5">
      <c r="A176" s="5" t="str">
        <f t="shared" si="12"/>
        <v>005</v>
      </c>
      <c r="B176" s="5" t="str">
        <f>"2209250725"</f>
        <v>2209250725</v>
      </c>
      <c r="C176" s="5">
        <v>65.1</v>
      </c>
      <c r="D176" s="5" t="s">
        <v>6</v>
      </c>
      <c r="E176" s="7"/>
    </row>
    <row r="177" s="1" customFormat="1" ht="24" customHeight="1" spans="1:5">
      <c r="A177" s="5" t="str">
        <f t="shared" si="12"/>
        <v>005</v>
      </c>
      <c r="B177" s="5" t="str">
        <f>"2209250820"</f>
        <v>2209250820</v>
      </c>
      <c r="C177" s="5">
        <v>64.4</v>
      </c>
      <c r="D177" s="5" t="s">
        <v>6</v>
      </c>
      <c r="E177" s="7"/>
    </row>
    <row r="178" s="1" customFormat="1" ht="24" customHeight="1" spans="1:5">
      <c r="A178" s="5" t="str">
        <f t="shared" si="12"/>
        <v>005</v>
      </c>
      <c r="B178" s="5" t="str">
        <f>"2209250815"</f>
        <v>2209250815</v>
      </c>
      <c r="C178" s="5">
        <v>63.8</v>
      </c>
      <c r="D178" s="5">
        <v>75</v>
      </c>
      <c r="E178" s="7">
        <f t="shared" si="10"/>
        <v>70.52</v>
      </c>
    </row>
    <row r="179" s="1" customFormat="1" ht="24" customHeight="1" spans="1:5">
      <c r="A179" s="5" t="str">
        <f t="shared" si="12"/>
        <v>005</v>
      </c>
      <c r="B179" s="5" t="str">
        <f>"2209250822"</f>
        <v>2209250822</v>
      </c>
      <c r="C179" s="5">
        <v>63.6</v>
      </c>
      <c r="D179" s="5">
        <v>75.5</v>
      </c>
      <c r="E179" s="7">
        <f t="shared" si="10"/>
        <v>70.74</v>
      </c>
    </row>
    <row r="180" s="1" customFormat="1" ht="24" customHeight="1" spans="1:5">
      <c r="A180" s="5" t="str">
        <f t="shared" si="12"/>
        <v>005</v>
      </c>
      <c r="B180" s="5" t="str">
        <f>"2209250707"</f>
        <v>2209250707</v>
      </c>
      <c r="C180" s="5">
        <v>63.3</v>
      </c>
      <c r="D180" s="5" t="s">
        <v>6</v>
      </c>
      <c r="E180" s="7"/>
    </row>
    <row r="181" s="1" customFormat="1" ht="24" customHeight="1" spans="1:5">
      <c r="A181" s="5" t="str">
        <f t="shared" si="12"/>
        <v>005</v>
      </c>
      <c r="B181" s="5" t="str">
        <f>"2209250803"</f>
        <v>2209250803</v>
      </c>
      <c r="C181" s="5">
        <v>63.2</v>
      </c>
      <c r="D181" s="5" t="s">
        <v>6</v>
      </c>
      <c r="E181" s="7"/>
    </row>
    <row r="182" s="1" customFormat="1" ht="24" customHeight="1" spans="1:5">
      <c r="A182" s="5" t="str">
        <f t="shared" si="12"/>
        <v>005</v>
      </c>
      <c r="B182" s="5" t="str">
        <f>"2209250706"</f>
        <v>2209250706</v>
      </c>
      <c r="C182" s="5">
        <v>62.8</v>
      </c>
      <c r="D182" s="5">
        <v>74.5</v>
      </c>
      <c r="E182" s="7">
        <f t="shared" si="10"/>
        <v>69.82</v>
      </c>
    </row>
    <row r="183" s="1" customFormat="1" ht="24" customHeight="1" spans="1:5">
      <c r="A183" s="5" t="str">
        <f t="shared" si="12"/>
        <v>005</v>
      </c>
      <c r="B183" s="5" t="str">
        <f>"2209250808"</f>
        <v>2209250808</v>
      </c>
      <c r="C183" s="5">
        <v>62.7</v>
      </c>
      <c r="D183" s="5">
        <v>76</v>
      </c>
      <c r="E183" s="7">
        <f t="shared" si="10"/>
        <v>70.68</v>
      </c>
    </row>
    <row r="184" s="1" customFormat="1" ht="24" customHeight="1" spans="1:5">
      <c r="A184" s="5" t="str">
        <f t="shared" si="12"/>
        <v>005</v>
      </c>
      <c r="B184" s="5" t="str">
        <f>"2209250806"</f>
        <v>2209250806</v>
      </c>
      <c r="C184" s="5">
        <v>62.6</v>
      </c>
      <c r="D184" s="5">
        <v>72.7</v>
      </c>
      <c r="E184" s="7">
        <f t="shared" si="10"/>
        <v>68.66</v>
      </c>
    </row>
    <row r="185" s="1" customFormat="1" ht="24" customHeight="1" spans="1:5">
      <c r="A185" s="5" t="str">
        <f t="shared" si="12"/>
        <v>005</v>
      </c>
      <c r="B185" s="5" t="str">
        <f>"2209250816"</f>
        <v>2209250816</v>
      </c>
      <c r="C185" s="5">
        <v>62.1</v>
      </c>
      <c r="D185" s="5" t="s">
        <v>6</v>
      </c>
      <c r="E185" s="7"/>
    </row>
    <row r="186" s="1" customFormat="1" ht="24" customHeight="1" spans="1:5">
      <c r="A186" s="5" t="str">
        <f t="shared" si="12"/>
        <v>005</v>
      </c>
      <c r="B186" s="5" t="str">
        <f>"2209250818"</f>
        <v>2209250818</v>
      </c>
      <c r="C186" s="5">
        <v>60.9</v>
      </c>
      <c r="D186" s="5">
        <v>77.4</v>
      </c>
      <c r="E186" s="7">
        <f t="shared" si="10"/>
        <v>70.8</v>
      </c>
    </row>
    <row r="187" s="1" customFormat="1" ht="24" customHeight="1" spans="1:5">
      <c r="A187" s="5" t="str">
        <f t="shared" si="12"/>
        <v>005</v>
      </c>
      <c r="B187" s="5" t="str">
        <f>"2209250722"</f>
        <v>2209250722</v>
      </c>
      <c r="C187" s="5">
        <v>60.5</v>
      </c>
      <c r="D187" s="5">
        <v>72.5</v>
      </c>
      <c r="E187" s="7">
        <f t="shared" si="10"/>
        <v>67.7</v>
      </c>
    </row>
    <row r="188" s="1" customFormat="1" ht="24" customHeight="1" spans="1:5">
      <c r="A188" s="5" t="str">
        <f t="shared" si="12"/>
        <v>005</v>
      </c>
      <c r="B188" s="5" t="str">
        <f>"2209250804"</f>
        <v>2209250804</v>
      </c>
      <c r="C188" s="5">
        <v>59.7</v>
      </c>
      <c r="D188" s="5" t="s">
        <v>6</v>
      </c>
      <c r="E188" s="7"/>
    </row>
    <row r="189" s="1" customFormat="1" ht="24" customHeight="1" spans="1:5">
      <c r="A189" s="5" t="str">
        <f t="shared" si="12"/>
        <v>005</v>
      </c>
      <c r="B189" s="5" t="str">
        <f>"2209250701"</f>
        <v>2209250701</v>
      </c>
      <c r="C189" s="5">
        <v>58.7</v>
      </c>
      <c r="D189" s="5" t="s">
        <v>6</v>
      </c>
      <c r="E189" s="7"/>
    </row>
    <row r="190" s="1" customFormat="1" ht="24" customHeight="1" spans="1:5">
      <c r="A190" s="5" t="str">
        <f t="shared" si="12"/>
        <v>005</v>
      </c>
      <c r="B190" s="5" t="str">
        <f>"2209250715"</f>
        <v>2209250715</v>
      </c>
      <c r="C190" s="5">
        <v>58.2</v>
      </c>
      <c r="D190" s="5" t="s">
        <v>6</v>
      </c>
      <c r="E190" s="7"/>
    </row>
    <row r="191" s="1" customFormat="1" ht="24" customHeight="1" spans="1:5">
      <c r="A191" s="5" t="str">
        <f t="shared" si="12"/>
        <v>005</v>
      </c>
      <c r="B191" s="5" t="str">
        <f>"2209250807"</f>
        <v>2209250807</v>
      </c>
      <c r="C191" s="5">
        <v>58</v>
      </c>
      <c r="D191" s="5" t="s">
        <v>6</v>
      </c>
      <c r="E191" s="7"/>
    </row>
    <row r="192" s="1" customFormat="1" ht="24" customHeight="1" spans="1:5">
      <c r="A192" s="5" t="str">
        <f t="shared" si="12"/>
        <v>005</v>
      </c>
      <c r="B192" s="5" t="str">
        <f>"2209250711"</f>
        <v>2209250711</v>
      </c>
      <c r="C192" s="5">
        <v>57.1</v>
      </c>
      <c r="D192" s="5" t="s">
        <v>6</v>
      </c>
      <c r="E192" s="7"/>
    </row>
    <row r="193" s="1" customFormat="1" ht="24" customHeight="1" spans="1:5">
      <c r="A193" s="5" t="str">
        <f t="shared" si="12"/>
        <v>005</v>
      </c>
      <c r="B193" s="5" t="str">
        <f>"2209250802"</f>
        <v>2209250802</v>
      </c>
      <c r="C193" s="5">
        <v>53.8</v>
      </c>
      <c r="D193" s="5">
        <v>73</v>
      </c>
      <c r="E193" s="7">
        <f t="shared" si="10"/>
        <v>65.32</v>
      </c>
    </row>
    <row r="194" s="1" customFormat="1" ht="24" customHeight="1" spans="1:5">
      <c r="A194" s="5" t="str">
        <f t="shared" si="12"/>
        <v>005</v>
      </c>
      <c r="B194" s="5" t="str">
        <f>"2209250809"</f>
        <v>2209250809</v>
      </c>
      <c r="C194" s="5">
        <v>53.2</v>
      </c>
      <c r="D194" s="5" t="s">
        <v>6</v>
      </c>
      <c r="E194" s="7"/>
    </row>
    <row r="195" s="1" customFormat="1" ht="24" customHeight="1" spans="1:5">
      <c r="A195" s="5" t="str">
        <f t="shared" si="12"/>
        <v>005</v>
      </c>
      <c r="B195" s="5" t="str">
        <f>"2209250702"</f>
        <v>2209250702</v>
      </c>
      <c r="C195" s="5">
        <v>52.8</v>
      </c>
      <c r="D195" s="5" t="s">
        <v>6</v>
      </c>
      <c r="E195" s="7"/>
    </row>
    <row r="196" s="1" customFormat="1" ht="24" customHeight="1" spans="1:5">
      <c r="A196" s="5" t="str">
        <f t="shared" si="12"/>
        <v>005</v>
      </c>
      <c r="B196" s="5" t="str">
        <f>"2209250727"</f>
        <v>2209250727</v>
      </c>
      <c r="C196" s="5">
        <v>35.7</v>
      </c>
      <c r="D196" s="5" t="s">
        <v>6</v>
      </c>
      <c r="E196" s="7"/>
    </row>
    <row r="197" s="1" customFormat="1" ht="24" customHeight="1" spans="1:5">
      <c r="A197" s="5" t="str">
        <f t="shared" si="12"/>
        <v>005</v>
      </c>
      <c r="B197" s="5" t="str">
        <f>"2209250703"</f>
        <v>2209250703</v>
      </c>
      <c r="C197" s="5">
        <v>34.2</v>
      </c>
      <c r="D197" s="5" t="s">
        <v>6</v>
      </c>
      <c r="E197" s="7"/>
    </row>
    <row r="198" s="1" customFormat="1" ht="24" customHeight="1" spans="1:5">
      <c r="A198" s="5" t="str">
        <f t="shared" ref="A198:A212" si="13">"018"</f>
        <v>018</v>
      </c>
      <c r="B198" s="5" t="str">
        <f>"2209253317"</f>
        <v>2209253317</v>
      </c>
      <c r="C198" s="5">
        <v>74.9</v>
      </c>
      <c r="D198" s="5">
        <v>79.3</v>
      </c>
      <c r="E198" s="7">
        <f t="shared" ref="E196:E259" si="14">C198*0.4+D198*0.6</f>
        <v>77.54</v>
      </c>
    </row>
    <row r="199" s="1" customFormat="1" ht="24" customHeight="1" spans="1:5">
      <c r="A199" s="5" t="str">
        <f t="shared" si="13"/>
        <v>018</v>
      </c>
      <c r="B199" s="5" t="str">
        <f>"2209253327"</f>
        <v>2209253327</v>
      </c>
      <c r="C199" s="5">
        <v>74.8</v>
      </c>
      <c r="D199" s="5">
        <v>78.4</v>
      </c>
      <c r="E199" s="7">
        <f t="shared" si="14"/>
        <v>76.96</v>
      </c>
    </row>
    <row r="200" s="1" customFormat="1" ht="24" customHeight="1" spans="1:5">
      <c r="A200" s="5" t="str">
        <f t="shared" si="13"/>
        <v>018</v>
      </c>
      <c r="B200" s="5" t="str">
        <f>"2209253303"</f>
        <v>2209253303</v>
      </c>
      <c r="C200" s="5">
        <v>74.4</v>
      </c>
      <c r="D200" s="5" t="s">
        <v>6</v>
      </c>
      <c r="E200" s="7"/>
    </row>
    <row r="201" s="1" customFormat="1" ht="24" customHeight="1" spans="1:5">
      <c r="A201" s="5" t="str">
        <f t="shared" si="13"/>
        <v>018</v>
      </c>
      <c r="B201" s="5" t="str">
        <f>"2209253330"</f>
        <v>2209253330</v>
      </c>
      <c r="C201" s="5">
        <v>74</v>
      </c>
      <c r="D201" s="5">
        <v>77.1</v>
      </c>
      <c r="E201" s="7">
        <f t="shared" si="14"/>
        <v>75.86</v>
      </c>
    </row>
    <row r="202" s="1" customFormat="1" ht="24" customHeight="1" spans="1:5">
      <c r="A202" s="5" t="str">
        <f t="shared" si="13"/>
        <v>018</v>
      </c>
      <c r="B202" s="5" t="str">
        <f>"2209253117"</f>
        <v>2209253117</v>
      </c>
      <c r="C202" s="5">
        <v>72.2</v>
      </c>
      <c r="D202" s="5">
        <v>78</v>
      </c>
      <c r="E202" s="7">
        <f t="shared" si="14"/>
        <v>75.68</v>
      </c>
    </row>
    <row r="203" s="1" customFormat="1" ht="24" customHeight="1" spans="1:5">
      <c r="A203" s="5" t="str">
        <f t="shared" si="13"/>
        <v>018</v>
      </c>
      <c r="B203" s="5" t="str">
        <f>"2209253205"</f>
        <v>2209253205</v>
      </c>
      <c r="C203" s="5">
        <v>71.3</v>
      </c>
      <c r="D203" s="5">
        <v>75.86</v>
      </c>
      <c r="E203" s="7">
        <f t="shared" si="14"/>
        <v>74.036</v>
      </c>
    </row>
    <row r="204" s="1" customFormat="1" ht="24" customHeight="1" spans="1:5">
      <c r="A204" s="5" t="str">
        <f t="shared" si="13"/>
        <v>018</v>
      </c>
      <c r="B204" s="5" t="str">
        <f>"2209253229"</f>
        <v>2209253229</v>
      </c>
      <c r="C204" s="5">
        <v>70.2</v>
      </c>
      <c r="D204" s="5">
        <v>76.26</v>
      </c>
      <c r="E204" s="7">
        <f t="shared" si="14"/>
        <v>73.836</v>
      </c>
    </row>
    <row r="205" s="1" customFormat="1" ht="24" customHeight="1" spans="1:5">
      <c r="A205" s="5" t="str">
        <f t="shared" si="13"/>
        <v>018</v>
      </c>
      <c r="B205" s="5" t="str">
        <f>"2209253121"</f>
        <v>2209253121</v>
      </c>
      <c r="C205" s="5">
        <v>69.9</v>
      </c>
      <c r="D205" s="5">
        <v>74.86</v>
      </c>
      <c r="E205" s="7">
        <f t="shared" si="14"/>
        <v>72.876</v>
      </c>
    </row>
    <row r="206" s="1" customFormat="1" ht="24" customHeight="1" spans="1:5">
      <c r="A206" s="5" t="str">
        <f t="shared" si="13"/>
        <v>018</v>
      </c>
      <c r="B206" s="5" t="str">
        <f>"2209253109"</f>
        <v>2209253109</v>
      </c>
      <c r="C206" s="5">
        <v>69.2</v>
      </c>
      <c r="D206" s="5">
        <v>77.06</v>
      </c>
      <c r="E206" s="7">
        <f t="shared" si="14"/>
        <v>73.916</v>
      </c>
    </row>
    <row r="207" s="1" customFormat="1" ht="24" customHeight="1" spans="1:5">
      <c r="A207" s="5" t="str">
        <f t="shared" si="13"/>
        <v>018</v>
      </c>
      <c r="B207" s="5" t="str">
        <f>"2209253323"</f>
        <v>2209253323</v>
      </c>
      <c r="C207" s="5">
        <v>69</v>
      </c>
      <c r="D207" s="5">
        <v>78.9</v>
      </c>
      <c r="E207" s="7">
        <f t="shared" si="14"/>
        <v>74.94</v>
      </c>
    </row>
    <row r="208" s="1" customFormat="1" ht="24" customHeight="1" spans="1:5">
      <c r="A208" s="5" t="str">
        <f t="shared" si="13"/>
        <v>018</v>
      </c>
      <c r="B208" s="5" t="str">
        <f>"2209253310"</f>
        <v>2209253310</v>
      </c>
      <c r="C208" s="5">
        <v>68.5</v>
      </c>
      <c r="D208" s="5">
        <v>75.3</v>
      </c>
      <c r="E208" s="7">
        <f t="shared" si="14"/>
        <v>72.58</v>
      </c>
    </row>
    <row r="209" s="1" customFormat="1" ht="24" customHeight="1" spans="1:5">
      <c r="A209" s="5" t="str">
        <f t="shared" si="13"/>
        <v>018</v>
      </c>
      <c r="B209" s="5" t="str">
        <f>"2209253111"</f>
        <v>2209253111</v>
      </c>
      <c r="C209" s="5">
        <v>68.4</v>
      </c>
      <c r="D209" s="5">
        <v>75.9</v>
      </c>
      <c r="E209" s="7">
        <f t="shared" si="14"/>
        <v>72.9</v>
      </c>
    </row>
    <row r="210" s="1" customFormat="1" ht="24" customHeight="1" spans="1:5">
      <c r="A210" s="5" t="str">
        <f t="shared" si="13"/>
        <v>018</v>
      </c>
      <c r="B210" s="5" t="str">
        <f>"2209253320"</f>
        <v>2209253320</v>
      </c>
      <c r="C210" s="5">
        <v>68.4</v>
      </c>
      <c r="D210" s="5">
        <v>77.5</v>
      </c>
      <c r="E210" s="7">
        <f t="shared" si="14"/>
        <v>73.86</v>
      </c>
    </row>
    <row r="211" s="1" customFormat="1" ht="24" customHeight="1" spans="1:5">
      <c r="A211" s="5" t="str">
        <f t="shared" si="13"/>
        <v>018</v>
      </c>
      <c r="B211" s="5" t="str">
        <f>"2209253309"</f>
        <v>2209253309</v>
      </c>
      <c r="C211" s="5">
        <v>68</v>
      </c>
      <c r="D211" s="5">
        <v>75.5</v>
      </c>
      <c r="E211" s="7">
        <f t="shared" si="14"/>
        <v>72.5</v>
      </c>
    </row>
    <row r="212" s="1" customFormat="1" ht="24" customHeight="1" spans="1:5">
      <c r="A212" s="5" t="str">
        <f t="shared" si="13"/>
        <v>018</v>
      </c>
      <c r="B212" s="5" t="str">
        <f>"2209253104"</f>
        <v>2209253104</v>
      </c>
      <c r="C212" s="5">
        <v>67.4</v>
      </c>
      <c r="D212" s="5">
        <v>73.5</v>
      </c>
      <c r="E212" s="7">
        <f t="shared" si="14"/>
        <v>71.06</v>
      </c>
    </row>
    <row r="213" s="1" customFormat="1" ht="24" customHeight="1" spans="1:5">
      <c r="A213" s="5" t="str">
        <f t="shared" ref="A213:A237" si="15">"006"</f>
        <v>006</v>
      </c>
      <c r="B213" s="5" t="str">
        <f>"2209250825"</f>
        <v>2209250825</v>
      </c>
      <c r="C213" s="5">
        <v>72.7</v>
      </c>
      <c r="D213" s="5" t="s">
        <v>6</v>
      </c>
      <c r="E213" s="7"/>
    </row>
    <row r="214" s="1" customFormat="1" ht="24" customHeight="1" spans="1:5">
      <c r="A214" s="5" t="str">
        <f t="shared" si="15"/>
        <v>006</v>
      </c>
      <c r="B214" s="5" t="str">
        <f>"2209251011"</f>
        <v>2209251011</v>
      </c>
      <c r="C214" s="5">
        <v>70.3</v>
      </c>
      <c r="D214" s="5">
        <v>80.64</v>
      </c>
      <c r="E214" s="7">
        <f t="shared" si="14"/>
        <v>76.504</v>
      </c>
    </row>
    <row r="215" s="1" customFormat="1" ht="24" customHeight="1" spans="1:5">
      <c r="A215" s="5" t="str">
        <f t="shared" si="15"/>
        <v>006</v>
      </c>
      <c r="B215" s="5" t="str">
        <f>"2209250908"</f>
        <v>2209250908</v>
      </c>
      <c r="C215" s="5">
        <v>68.9</v>
      </c>
      <c r="D215" s="5">
        <v>73.16</v>
      </c>
      <c r="E215" s="7">
        <f t="shared" si="14"/>
        <v>71.456</v>
      </c>
    </row>
    <row r="216" s="1" customFormat="1" ht="24" customHeight="1" spans="1:5">
      <c r="A216" s="5" t="str">
        <f t="shared" si="15"/>
        <v>006</v>
      </c>
      <c r="B216" s="5" t="str">
        <f>"2209250916"</f>
        <v>2209250916</v>
      </c>
      <c r="C216" s="5">
        <v>65.6</v>
      </c>
      <c r="D216" s="5">
        <v>77.96</v>
      </c>
      <c r="E216" s="7">
        <f t="shared" si="14"/>
        <v>73.016</v>
      </c>
    </row>
    <row r="217" s="1" customFormat="1" ht="24" customHeight="1" spans="1:5">
      <c r="A217" s="5" t="str">
        <f t="shared" si="15"/>
        <v>006</v>
      </c>
      <c r="B217" s="5" t="str">
        <f>"2209250918"</f>
        <v>2209250918</v>
      </c>
      <c r="C217" s="5">
        <v>65.4</v>
      </c>
      <c r="D217" s="5">
        <v>78.98</v>
      </c>
      <c r="E217" s="7">
        <f t="shared" si="14"/>
        <v>73.548</v>
      </c>
    </row>
    <row r="218" s="1" customFormat="1" ht="24" customHeight="1" spans="1:5">
      <c r="A218" s="5" t="str">
        <f t="shared" si="15"/>
        <v>006</v>
      </c>
      <c r="B218" s="5" t="str">
        <f>"2209251012"</f>
        <v>2209251012</v>
      </c>
      <c r="C218" s="5">
        <v>65.4</v>
      </c>
      <c r="D218" s="5">
        <v>73.26</v>
      </c>
      <c r="E218" s="7">
        <f t="shared" si="14"/>
        <v>70.116</v>
      </c>
    </row>
    <row r="219" s="1" customFormat="1" ht="24" customHeight="1" spans="1:5">
      <c r="A219" s="5" t="str">
        <f t="shared" si="15"/>
        <v>006</v>
      </c>
      <c r="B219" s="5" t="str">
        <f>"2209250827"</f>
        <v>2209250827</v>
      </c>
      <c r="C219" s="5">
        <v>64.7</v>
      </c>
      <c r="D219" s="5">
        <v>76.82</v>
      </c>
      <c r="E219" s="7">
        <f t="shared" si="14"/>
        <v>71.972</v>
      </c>
    </row>
    <row r="220" s="1" customFormat="1" ht="24" customHeight="1" spans="1:5">
      <c r="A220" s="5" t="str">
        <f t="shared" si="15"/>
        <v>006</v>
      </c>
      <c r="B220" s="5" t="str">
        <f>"2209251003"</f>
        <v>2209251003</v>
      </c>
      <c r="C220" s="5">
        <v>64.5</v>
      </c>
      <c r="D220" s="5" t="s">
        <v>6</v>
      </c>
      <c r="E220" s="7"/>
    </row>
    <row r="221" s="1" customFormat="1" ht="24" customHeight="1" spans="1:5">
      <c r="A221" s="5" t="str">
        <f t="shared" si="15"/>
        <v>006</v>
      </c>
      <c r="B221" s="5" t="str">
        <f>"2209250902"</f>
        <v>2209250902</v>
      </c>
      <c r="C221" s="5">
        <v>64.1</v>
      </c>
      <c r="D221" s="5">
        <v>71.9</v>
      </c>
      <c r="E221" s="7">
        <f t="shared" si="14"/>
        <v>68.78</v>
      </c>
    </row>
    <row r="222" s="1" customFormat="1" ht="24" customHeight="1" spans="1:5">
      <c r="A222" s="5" t="str">
        <f t="shared" si="15"/>
        <v>006</v>
      </c>
      <c r="B222" s="5" t="str">
        <f>"2209250929"</f>
        <v>2209250929</v>
      </c>
      <c r="C222" s="5">
        <v>63.7</v>
      </c>
      <c r="D222" s="5">
        <v>75.6</v>
      </c>
      <c r="E222" s="7">
        <f t="shared" si="14"/>
        <v>70.84</v>
      </c>
    </row>
    <row r="223" s="1" customFormat="1" ht="24" customHeight="1" spans="1:5">
      <c r="A223" s="5" t="str">
        <f t="shared" si="15"/>
        <v>006</v>
      </c>
      <c r="B223" s="5" t="str">
        <f>"2209250927"</f>
        <v>2209250927</v>
      </c>
      <c r="C223" s="5">
        <v>62.7</v>
      </c>
      <c r="D223" s="5" t="s">
        <v>6</v>
      </c>
      <c r="E223" s="7"/>
    </row>
    <row r="224" s="1" customFormat="1" ht="24" customHeight="1" spans="1:5">
      <c r="A224" s="5" t="str">
        <f t="shared" si="15"/>
        <v>006</v>
      </c>
      <c r="B224" s="5" t="str">
        <f>"2209250914"</f>
        <v>2209250914</v>
      </c>
      <c r="C224" s="5">
        <v>62</v>
      </c>
      <c r="D224" s="5">
        <v>78.62</v>
      </c>
      <c r="E224" s="7">
        <f t="shared" si="14"/>
        <v>71.972</v>
      </c>
    </row>
    <row r="225" s="1" customFormat="1" ht="24" customHeight="1" spans="1:5">
      <c r="A225" s="5" t="str">
        <f t="shared" si="15"/>
        <v>006</v>
      </c>
      <c r="B225" s="5" t="str">
        <f>"2209250907"</f>
        <v>2209250907</v>
      </c>
      <c r="C225" s="5">
        <v>61.6</v>
      </c>
      <c r="D225" s="5" t="s">
        <v>6</v>
      </c>
      <c r="E225" s="7"/>
    </row>
    <row r="226" s="1" customFormat="1" ht="24" customHeight="1" spans="1:5">
      <c r="A226" s="5" t="str">
        <f t="shared" si="15"/>
        <v>006</v>
      </c>
      <c r="B226" s="5" t="str">
        <f>"2209250919"</f>
        <v>2209250919</v>
      </c>
      <c r="C226" s="5">
        <v>60.9</v>
      </c>
      <c r="D226" s="5" t="s">
        <v>6</v>
      </c>
      <c r="E226" s="7"/>
    </row>
    <row r="227" s="1" customFormat="1" ht="24" customHeight="1" spans="1:5">
      <c r="A227" s="5" t="str">
        <f t="shared" si="15"/>
        <v>006</v>
      </c>
      <c r="B227" s="5" t="str">
        <f>"2209250913"</f>
        <v>2209250913</v>
      </c>
      <c r="C227" s="5">
        <v>60.8</v>
      </c>
      <c r="D227" s="5">
        <v>75.28</v>
      </c>
      <c r="E227" s="7">
        <f t="shared" si="14"/>
        <v>69.488</v>
      </c>
    </row>
    <row r="228" s="1" customFormat="1" ht="24" customHeight="1" spans="1:5">
      <c r="A228" s="5" t="str">
        <f t="shared" si="15"/>
        <v>006</v>
      </c>
      <c r="B228" s="5" t="str">
        <f>"2209250911"</f>
        <v>2209250911</v>
      </c>
      <c r="C228" s="5">
        <v>60.3</v>
      </c>
      <c r="D228" s="5">
        <v>73.3</v>
      </c>
      <c r="E228" s="7">
        <f t="shared" si="14"/>
        <v>68.1</v>
      </c>
    </row>
    <row r="229" s="1" customFormat="1" ht="24" customHeight="1" spans="1:5">
      <c r="A229" s="5" t="str">
        <f t="shared" si="15"/>
        <v>006</v>
      </c>
      <c r="B229" s="5" t="str">
        <f>"2209251005"</f>
        <v>2209251005</v>
      </c>
      <c r="C229" s="5">
        <v>59.4</v>
      </c>
      <c r="D229" s="5">
        <v>78.34</v>
      </c>
      <c r="E229" s="7">
        <f t="shared" si="14"/>
        <v>70.764</v>
      </c>
    </row>
    <row r="230" s="1" customFormat="1" ht="24" customHeight="1" spans="1:5">
      <c r="A230" s="5" t="str">
        <f t="shared" si="15"/>
        <v>006</v>
      </c>
      <c r="B230" s="5" t="str">
        <f>"2209250921"</f>
        <v>2209250921</v>
      </c>
      <c r="C230" s="5">
        <v>58.8</v>
      </c>
      <c r="D230" s="5">
        <v>76.64</v>
      </c>
      <c r="E230" s="7">
        <f t="shared" si="14"/>
        <v>69.504</v>
      </c>
    </row>
    <row r="231" s="1" customFormat="1" ht="24" customHeight="1" spans="1:5">
      <c r="A231" s="5" t="str">
        <f t="shared" si="15"/>
        <v>006</v>
      </c>
      <c r="B231" s="5" t="str">
        <f>"2209250905"</f>
        <v>2209250905</v>
      </c>
      <c r="C231" s="5">
        <v>57.6</v>
      </c>
      <c r="D231" s="5">
        <v>72.36</v>
      </c>
      <c r="E231" s="7">
        <f t="shared" si="14"/>
        <v>66.456</v>
      </c>
    </row>
    <row r="232" s="1" customFormat="1" ht="24" customHeight="1" spans="1:5">
      <c r="A232" s="5" t="str">
        <f t="shared" si="15"/>
        <v>006</v>
      </c>
      <c r="B232" s="5" t="str">
        <f>"2209250904"</f>
        <v>2209250904</v>
      </c>
      <c r="C232" s="5">
        <v>55.9</v>
      </c>
      <c r="D232" s="5" t="s">
        <v>6</v>
      </c>
      <c r="E232" s="7"/>
    </row>
    <row r="233" s="1" customFormat="1" ht="24" customHeight="1" spans="1:5">
      <c r="A233" s="5" t="str">
        <f t="shared" si="15"/>
        <v>006</v>
      </c>
      <c r="B233" s="5" t="str">
        <f>"2209250915"</f>
        <v>2209250915</v>
      </c>
      <c r="C233" s="5">
        <v>53.7</v>
      </c>
      <c r="D233" s="5" t="s">
        <v>6</v>
      </c>
      <c r="E233" s="7"/>
    </row>
    <row r="234" s="1" customFormat="1" ht="24" customHeight="1" spans="1:5">
      <c r="A234" s="5" t="str">
        <f t="shared" si="15"/>
        <v>006</v>
      </c>
      <c r="B234" s="5" t="str">
        <f>"2209250923"</f>
        <v>2209250923</v>
      </c>
      <c r="C234" s="5">
        <v>52</v>
      </c>
      <c r="D234" s="5" t="s">
        <v>6</v>
      </c>
      <c r="E234" s="7"/>
    </row>
    <row r="235" s="1" customFormat="1" ht="24" customHeight="1" spans="1:5">
      <c r="A235" s="5" t="str">
        <f t="shared" si="15"/>
        <v>006</v>
      </c>
      <c r="B235" s="5" t="str">
        <f>"2209250909"</f>
        <v>2209250909</v>
      </c>
      <c r="C235" s="5">
        <v>48.4</v>
      </c>
      <c r="D235" s="5" t="s">
        <v>6</v>
      </c>
      <c r="E235" s="7"/>
    </row>
    <row r="236" s="1" customFormat="1" ht="24" customHeight="1" spans="1:5">
      <c r="A236" s="5" t="str">
        <f t="shared" si="15"/>
        <v>006</v>
      </c>
      <c r="B236" s="5" t="str">
        <f>"2209250828"</f>
        <v>2209250828</v>
      </c>
      <c r="C236" s="5">
        <v>47.4</v>
      </c>
      <c r="D236" s="5">
        <v>76.56</v>
      </c>
      <c r="E236" s="7">
        <f t="shared" si="14"/>
        <v>64.896</v>
      </c>
    </row>
    <row r="237" s="1" customFormat="1" ht="24" customHeight="1" spans="1:5">
      <c r="A237" s="5" t="str">
        <f t="shared" si="15"/>
        <v>006</v>
      </c>
      <c r="B237" s="5" t="str">
        <f>"2209250830"</f>
        <v>2209250830</v>
      </c>
      <c r="C237" s="5">
        <v>41.5</v>
      </c>
      <c r="D237" s="5">
        <v>75.78</v>
      </c>
      <c r="E237" s="7">
        <f t="shared" si="14"/>
        <v>62.068</v>
      </c>
    </row>
    <row r="238" s="1" customFormat="1" ht="24" customHeight="1" spans="1:5">
      <c r="A238" s="5" t="str">
        <f t="shared" ref="A238:A254" si="16">"009"</f>
        <v>009</v>
      </c>
      <c r="B238" s="5" t="str">
        <f>"2209251312"</f>
        <v>2209251312</v>
      </c>
      <c r="C238" s="5">
        <v>72.9</v>
      </c>
      <c r="D238" s="5">
        <v>76.82</v>
      </c>
      <c r="E238" s="7">
        <f t="shared" si="14"/>
        <v>75.252</v>
      </c>
    </row>
    <row r="239" s="1" customFormat="1" ht="24" customHeight="1" spans="1:5">
      <c r="A239" s="5" t="str">
        <f t="shared" si="16"/>
        <v>009</v>
      </c>
      <c r="B239" s="5" t="str">
        <f>"2209251309"</f>
        <v>2209251309</v>
      </c>
      <c r="C239" s="5">
        <v>72.2</v>
      </c>
      <c r="D239" s="5">
        <v>77.08</v>
      </c>
      <c r="E239" s="7">
        <f t="shared" si="14"/>
        <v>75.128</v>
      </c>
    </row>
    <row r="240" s="1" customFormat="1" ht="24" customHeight="1" spans="1:5">
      <c r="A240" s="5" t="str">
        <f t="shared" si="16"/>
        <v>009</v>
      </c>
      <c r="B240" s="5" t="str">
        <f>"2209251220"</f>
        <v>2209251220</v>
      </c>
      <c r="C240" s="5">
        <v>69</v>
      </c>
      <c r="D240" s="5" t="s">
        <v>6</v>
      </c>
      <c r="E240" s="7"/>
    </row>
    <row r="241" s="1" customFormat="1" ht="24" customHeight="1" spans="1:5">
      <c r="A241" s="5" t="str">
        <f t="shared" si="16"/>
        <v>009</v>
      </c>
      <c r="B241" s="5" t="str">
        <f>"2209251219"</f>
        <v>2209251219</v>
      </c>
      <c r="C241" s="5">
        <v>68.1</v>
      </c>
      <c r="D241" s="5" t="s">
        <v>6</v>
      </c>
      <c r="E241" s="7"/>
    </row>
    <row r="242" s="1" customFormat="1" ht="24" customHeight="1" spans="1:5">
      <c r="A242" s="5" t="str">
        <f t="shared" si="16"/>
        <v>009</v>
      </c>
      <c r="B242" s="5" t="str">
        <f>"2209251218"</f>
        <v>2209251218</v>
      </c>
      <c r="C242" s="5">
        <v>67.1</v>
      </c>
      <c r="D242" s="5">
        <v>79.6</v>
      </c>
      <c r="E242" s="7">
        <f t="shared" si="14"/>
        <v>74.6</v>
      </c>
    </row>
    <row r="243" s="1" customFormat="1" ht="24" customHeight="1" spans="1:5">
      <c r="A243" s="5" t="str">
        <f t="shared" si="16"/>
        <v>009</v>
      </c>
      <c r="B243" s="5" t="str">
        <f>"2209251217"</f>
        <v>2209251217</v>
      </c>
      <c r="C243" s="5">
        <v>65.8</v>
      </c>
      <c r="D243" s="5">
        <v>77.52</v>
      </c>
      <c r="E243" s="7">
        <f t="shared" si="14"/>
        <v>72.832</v>
      </c>
    </row>
    <row r="244" s="1" customFormat="1" ht="24" customHeight="1" spans="1:5">
      <c r="A244" s="5" t="str">
        <f t="shared" si="16"/>
        <v>009</v>
      </c>
      <c r="B244" s="5" t="str">
        <f>"2209251216"</f>
        <v>2209251216</v>
      </c>
      <c r="C244" s="5">
        <v>64.7</v>
      </c>
      <c r="D244" s="5">
        <v>80.7</v>
      </c>
      <c r="E244" s="7">
        <f t="shared" si="14"/>
        <v>74.3</v>
      </c>
    </row>
    <row r="245" s="1" customFormat="1" ht="24" customHeight="1" spans="1:5">
      <c r="A245" s="5" t="str">
        <f t="shared" si="16"/>
        <v>009</v>
      </c>
      <c r="B245" s="5" t="str">
        <f>"2209251223"</f>
        <v>2209251223</v>
      </c>
      <c r="C245" s="5">
        <v>60.7</v>
      </c>
      <c r="D245" s="5">
        <v>75.76</v>
      </c>
      <c r="E245" s="7">
        <f t="shared" si="14"/>
        <v>69.736</v>
      </c>
    </row>
    <row r="246" s="1" customFormat="1" ht="24" customHeight="1" spans="1:5">
      <c r="A246" s="5" t="str">
        <f t="shared" si="16"/>
        <v>009</v>
      </c>
      <c r="B246" s="5" t="str">
        <f>"2209251307"</f>
        <v>2209251307</v>
      </c>
      <c r="C246" s="5">
        <v>60.5</v>
      </c>
      <c r="D246" s="5" t="s">
        <v>6</v>
      </c>
      <c r="E246" s="7"/>
    </row>
    <row r="247" s="1" customFormat="1" ht="24" customHeight="1" spans="1:5">
      <c r="A247" s="5" t="str">
        <f t="shared" si="16"/>
        <v>009</v>
      </c>
      <c r="B247" s="5" t="str">
        <f>"2209251230"</f>
        <v>2209251230</v>
      </c>
      <c r="C247" s="5">
        <v>59.7</v>
      </c>
      <c r="D247" s="5" t="s">
        <v>6</v>
      </c>
      <c r="E247" s="7"/>
    </row>
    <row r="248" s="1" customFormat="1" ht="24" customHeight="1" spans="1:5">
      <c r="A248" s="5" t="str">
        <f t="shared" si="16"/>
        <v>009</v>
      </c>
      <c r="B248" s="5" t="str">
        <f>"2209251322"</f>
        <v>2209251322</v>
      </c>
      <c r="C248" s="5">
        <v>59.7</v>
      </c>
      <c r="D248" s="5" t="s">
        <v>6</v>
      </c>
      <c r="E248" s="7"/>
    </row>
    <row r="249" s="1" customFormat="1" ht="24" customHeight="1" spans="1:5">
      <c r="A249" s="5" t="str">
        <f t="shared" si="16"/>
        <v>009</v>
      </c>
      <c r="B249" s="5" t="str">
        <f>"2209251306"</f>
        <v>2209251306</v>
      </c>
      <c r="C249" s="5">
        <v>59.6</v>
      </c>
      <c r="D249" s="5" t="s">
        <v>6</v>
      </c>
      <c r="E249" s="7"/>
    </row>
    <row r="250" s="1" customFormat="1" ht="24" customHeight="1" spans="1:5">
      <c r="A250" s="5" t="str">
        <f t="shared" si="16"/>
        <v>009</v>
      </c>
      <c r="B250" s="5" t="str">
        <f>"2209251224"</f>
        <v>2209251224</v>
      </c>
      <c r="C250" s="5">
        <v>58.4</v>
      </c>
      <c r="D250" s="5" t="s">
        <v>6</v>
      </c>
      <c r="E250" s="7"/>
    </row>
    <row r="251" s="1" customFormat="1" ht="24" customHeight="1" spans="1:5">
      <c r="A251" s="5" t="str">
        <f t="shared" si="16"/>
        <v>009</v>
      </c>
      <c r="B251" s="5" t="str">
        <f>"2209251318"</f>
        <v>2209251318</v>
      </c>
      <c r="C251" s="5">
        <v>56.7</v>
      </c>
      <c r="D251" s="5">
        <v>75.02</v>
      </c>
      <c r="E251" s="7">
        <f t="shared" si="14"/>
        <v>67.692</v>
      </c>
    </row>
    <row r="252" s="1" customFormat="1" ht="24" customHeight="1" spans="1:5">
      <c r="A252" s="5" t="str">
        <f t="shared" si="16"/>
        <v>009</v>
      </c>
      <c r="B252" s="5" t="str">
        <f>"2209251311"</f>
        <v>2209251311</v>
      </c>
      <c r="C252" s="5">
        <v>56.4</v>
      </c>
      <c r="D252" s="5" t="s">
        <v>6</v>
      </c>
      <c r="E252" s="7"/>
    </row>
    <row r="253" s="1" customFormat="1" ht="24" customHeight="1" spans="1:5">
      <c r="A253" s="5" t="str">
        <f t="shared" si="16"/>
        <v>009</v>
      </c>
      <c r="B253" s="5" t="str">
        <f>"2209251222"</f>
        <v>2209251222</v>
      </c>
      <c r="C253" s="5">
        <v>54</v>
      </c>
      <c r="D253" s="5" t="s">
        <v>6</v>
      </c>
      <c r="E253" s="7"/>
    </row>
    <row r="254" s="1" customFormat="1" ht="24" customHeight="1" spans="1:5">
      <c r="A254" s="5" t="str">
        <f t="shared" si="16"/>
        <v>009</v>
      </c>
      <c r="B254" s="5" t="str">
        <f>"2209251321"</f>
        <v>2209251321</v>
      </c>
      <c r="C254" s="5">
        <v>48.5</v>
      </c>
      <c r="D254" s="5" t="s">
        <v>6</v>
      </c>
      <c r="E254" s="7"/>
    </row>
    <row r="255" s="1" customFormat="1" ht="24" customHeight="1" spans="1:5">
      <c r="A255" s="5" t="str">
        <f>"014"</f>
        <v>014</v>
      </c>
      <c r="B255" s="5" t="str">
        <f>"2209251617"</f>
        <v>2209251617</v>
      </c>
      <c r="C255" s="5">
        <v>62.7</v>
      </c>
      <c r="D255" s="5">
        <v>73.12</v>
      </c>
      <c r="E255" s="7">
        <f t="shared" si="14"/>
        <v>68.952</v>
      </c>
    </row>
    <row r="256" s="1" customFormat="1" ht="24" customHeight="1" spans="1:5">
      <c r="A256" s="5" t="str">
        <f>"014"</f>
        <v>014</v>
      </c>
      <c r="B256" s="5" t="str">
        <f>"2209251614"</f>
        <v>2209251614</v>
      </c>
      <c r="C256" s="5">
        <v>60.9</v>
      </c>
      <c r="D256" s="5">
        <v>75.14</v>
      </c>
      <c r="E256" s="7">
        <f t="shared" si="14"/>
        <v>69.444</v>
      </c>
    </row>
    <row r="257" s="1" customFormat="1" ht="24" customHeight="1" spans="1:5">
      <c r="A257" s="5" t="str">
        <f>"014"</f>
        <v>014</v>
      </c>
      <c r="B257" s="5" t="str">
        <f>"2209251609"</f>
        <v>2209251609</v>
      </c>
      <c r="C257" s="5">
        <v>59.5</v>
      </c>
      <c r="D257" s="5">
        <v>74.22</v>
      </c>
      <c r="E257" s="7">
        <f t="shared" si="14"/>
        <v>68.332</v>
      </c>
    </row>
    <row r="258" s="1" customFormat="1" ht="24" customHeight="1" spans="1:5">
      <c r="A258" s="5" t="str">
        <f t="shared" ref="A258:A269" si="17">"015"</f>
        <v>015</v>
      </c>
      <c r="B258" s="5" t="str">
        <f>"2209251803"</f>
        <v>2209251803</v>
      </c>
      <c r="C258" s="5">
        <v>77.2</v>
      </c>
      <c r="D258" s="5">
        <v>76.28</v>
      </c>
      <c r="E258" s="7">
        <f t="shared" si="14"/>
        <v>76.648</v>
      </c>
    </row>
    <row r="259" s="1" customFormat="1" ht="24" customHeight="1" spans="1:5">
      <c r="A259" s="5" t="str">
        <f t="shared" si="17"/>
        <v>015</v>
      </c>
      <c r="B259" s="5" t="str">
        <f>"2209251723"</f>
        <v>2209251723</v>
      </c>
      <c r="C259" s="5">
        <v>76.9</v>
      </c>
      <c r="D259" s="5">
        <v>75.92</v>
      </c>
      <c r="E259" s="7">
        <f t="shared" si="14"/>
        <v>76.312</v>
      </c>
    </row>
    <row r="260" s="1" customFormat="1" ht="24" customHeight="1" spans="1:5">
      <c r="A260" s="5" t="str">
        <f t="shared" si="17"/>
        <v>015</v>
      </c>
      <c r="B260" s="5" t="str">
        <f>"2209251716"</f>
        <v>2209251716</v>
      </c>
      <c r="C260" s="5">
        <v>70.9</v>
      </c>
      <c r="D260" s="5">
        <v>78.44</v>
      </c>
      <c r="E260" s="7">
        <f t="shared" ref="E260:E296" si="18">C260*0.4+D260*0.6</f>
        <v>75.424</v>
      </c>
    </row>
    <row r="261" s="1" customFormat="1" ht="24" customHeight="1" spans="1:5">
      <c r="A261" s="5" t="str">
        <f t="shared" si="17"/>
        <v>015</v>
      </c>
      <c r="B261" s="5" t="str">
        <f>"2209251729"</f>
        <v>2209251729</v>
      </c>
      <c r="C261" s="5">
        <v>68.3</v>
      </c>
      <c r="D261" s="5">
        <v>74.4</v>
      </c>
      <c r="E261" s="7">
        <f t="shared" si="18"/>
        <v>71.96</v>
      </c>
    </row>
    <row r="262" s="1" customFormat="1" ht="24" customHeight="1" spans="1:5">
      <c r="A262" s="5" t="str">
        <f t="shared" si="17"/>
        <v>015</v>
      </c>
      <c r="B262" s="5" t="str">
        <f>"2209251802"</f>
        <v>2209251802</v>
      </c>
      <c r="C262" s="5">
        <v>67.9</v>
      </c>
      <c r="D262" s="5">
        <v>75.1</v>
      </c>
      <c r="E262" s="7">
        <f t="shared" si="18"/>
        <v>72.22</v>
      </c>
    </row>
    <row r="263" s="1" customFormat="1" ht="24" customHeight="1" spans="1:5">
      <c r="A263" s="5" t="str">
        <f t="shared" si="17"/>
        <v>015</v>
      </c>
      <c r="B263" s="5" t="str">
        <f>"2209251714"</f>
        <v>2209251714</v>
      </c>
      <c r="C263" s="5">
        <v>67.3</v>
      </c>
      <c r="D263" s="5" t="s">
        <v>6</v>
      </c>
      <c r="E263" s="7"/>
    </row>
    <row r="264" s="1" customFormat="1" ht="24" customHeight="1" spans="1:5">
      <c r="A264" s="5" t="str">
        <f t="shared" si="17"/>
        <v>015</v>
      </c>
      <c r="B264" s="5" t="str">
        <f>"2209251721"</f>
        <v>2209251721</v>
      </c>
      <c r="C264" s="5">
        <v>66.7</v>
      </c>
      <c r="D264" s="5">
        <v>75.68</v>
      </c>
      <c r="E264" s="7">
        <f t="shared" si="18"/>
        <v>72.088</v>
      </c>
    </row>
    <row r="265" s="1" customFormat="1" ht="24" customHeight="1" spans="1:5">
      <c r="A265" s="5" t="str">
        <f t="shared" si="17"/>
        <v>015</v>
      </c>
      <c r="B265" s="5" t="str">
        <f>"2209251705"</f>
        <v>2209251705</v>
      </c>
      <c r="C265" s="5">
        <v>66.6</v>
      </c>
      <c r="D265" s="5" t="s">
        <v>6</v>
      </c>
      <c r="E265" s="7"/>
    </row>
    <row r="266" s="1" customFormat="1" ht="24" customHeight="1" spans="1:5">
      <c r="A266" s="5" t="str">
        <f t="shared" si="17"/>
        <v>015</v>
      </c>
      <c r="B266" s="5" t="str">
        <f>"2209251715"</f>
        <v>2209251715</v>
      </c>
      <c r="C266" s="5">
        <v>64.4</v>
      </c>
      <c r="D266" s="5">
        <v>74.92</v>
      </c>
      <c r="E266" s="7">
        <f t="shared" si="18"/>
        <v>70.712</v>
      </c>
    </row>
    <row r="267" s="1" customFormat="1" ht="24" customHeight="1" spans="1:5">
      <c r="A267" s="5" t="str">
        <f t="shared" si="17"/>
        <v>015</v>
      </c>
      <c r="B267" s="5" t="str">
        <f>"2209251719"</f>
        <v>2209251719</v>
      </c>
      <c r="C267" s="5">
        <v>63.7</v>
      </c>
      <c r="D267" s="5" t="s">
        <v>6</v>
      </c>
      <c r="E267" s="7"/>
    </row>
    <row r="268" s="1" customFormat="1" ht="24" customHeight="1" spans="1:5">
      <c r="A268" s="5" t="str">
        <f t="shared" si="17"/>
        <v>015</v>
      </c>
      <c r="B268" s="5" t="str">
        <f>"2209251622"</f>
        <v>2209251622</v>
      </c>
      <c r="C268" s="5">
        <v>63.6</v>
      </c>
      <c r="D268" s="5">
        <v>72.34</v>
      </c>
      <c r="E268" s="7">
        <f t="shared" si="18"/>
        <v>68.844</v>
      </c>
    </row>
    <row r="269" s="1" customFormat="1" ht="24" customHeight="1" spans="1:5">
      <c r="A269" s="5" t="str">
        <f t="shared" si="17"/>
        <v>015</v>
      </c>
      <c r="B269" s="5" t="str">
        <f>"2209251713"</f>
        <v>2209251713</v>
      </c>
      <c r="C269" s="5">
        <v>63.2</v>
      </c>
      <c r="D269" s="5" t="s">
        <v>6</v>
      </c>
      <c r="E269" s="7"/>
    </row>
    <row r="270" s="1" customFormat="1" ht="24" customHeight="1" spans="1:5">
      <c r="A270" s="5" t="str">
        <f t="shared" ref="A270:A296" si="19">"016"</f>
        <v>016</v>
      </c>
      <c r="B270" s="5" t="str">
        <f>"2209252028"</f>
        <v>2209252028</v>
      </c>
      <c r="C270" s="5">
        <v>77.2</v>
      </c>
      <c r="D270" s="5">
        <v>75.9</v>
      </c>
      <c r="E270" s="7">
        <f t="shared" si="18"/>
        <v>76.42</v>
      </c>
    </row>
    <row r="271" s="1" customFormat="1" ht="24" customHeight="1" spans="1:5">
      <c r="A271" s="5" t="str">
        <f t="shared" si="19"/>
        <v>016</v>
      </c>
      <c r="B271" s="5" t="str">
        <f>"2209251915"</f>
        <v>2209251915</v>
      </c>
      <c r="C271" s="5">
        <v>76.4</v>
      </c>
      <c r="D271" s="5">
        <v>77.86</v>
      </c>
      <c r="E271" s="7">
        <f t="shared" si="18"/>
        <v>77.276</v>
      </c>
    </row>
    <row r="272" s="1" customFormat="1" ht="24" customHeight="1" spans="1:5">
      <c r="A272" s="5" t="str">
        <f t="shared" si="19"/>
        <v>016</v>
      </c>
      <c r="B272" s="5" t="str">
        <f>"2209252415"</f>
        <v>2209252415</v>
      </c>
      <c r="C272" s="5">
        <v>73.2</v>
      </c>
      <c r="D272" s="5">
        <v>76.9</v>
      </c>
      <c r="E272" s="7">
        <f t="shared" si="18"/>
        <v>75.42</v>
      </c>
    </row>
    <row r="273" s="1" customFormat="1" ht="24" customHeight="1" spans="1:5">
      <c r="A273" s="5" t="str">
        <f t="shared" si="19"/>
        <v>016</v>
      </c>
      <c r="B273" s="5" t="str">
        <f>"2209251815"</f>
        <v>2209251815</v>
      </c>
      <c r="C273" s="5">
        <v>72.3</v>
      </c>
      <c r="D273" s="5">
        <v>79.68</v>
      </c>
      <c r="E273" s="7">
        <f t="shared" si="18"/>
        <v>76.728</v>
      </c>
    </row>
    <row r="274" s="1" customFormat="1" ht="24" customHeight="1" spans="1:5">
      <c r="A274" s="5" t="str">
        <f t="shared" si="19"/>
        <v>016</v>
      </c>
      <c r="B274" s="5" t="str">
        <f>"2209252003"</f>
        <v>2209252003</v>
      </c>
      <c r="C274" s="5">
        <v>72</v>
      </c>
      <c r="D274" s="5">
        <v>76.94</v>
      </c>
      <c r="E274" s="7">
        <f t="shared" si="18"/>
        <v>74.964</v>
      </c>
    </row>
    <row r="275" s="1" customFormat="1" ht="24" customHeight="1" spans="1:5">
      <c r="A275" s="5" t="str">
        <f t="shared" si="19"/>
        <v>016</v>
      </c>
      <c r="B275" s="5" t="str">
        <f>"2209251823"</f>
        <v>2209251823</v>
      </c>
      <c r="C275" s="5">
        <v>71.5</v>
      </c>
      <c r="D275" s="5">
        <v>77.4</v>
      </c>
      <c r="E275" s="7">
        <f t="shared" si="18"/>
        <v>75.04</v>
      </c>
    </row>
    <row r="276" s="1" customFormat="1" ht="24" customHeight="1" spans="1:5">
      <c r="A276" s="5" t="str">
        <f t="shared" si="19"/>
        <v>016</v>
      </c>
      <c r="B276" s="5" t="str">
        <f>"2209251904"</f>
        <v>2209251904</v>
      </c>
      <c r="C276" s="5">
        <v>71.1</v>
      </c>
      <c r="D276" s="5">
        <v>77.44</v>
      </c>
      <c r="E276" s="7">
        <f t="shared" si="18"/>
        <v>74.904</v>
      </c>
    </row>
    <row r="277" s="1" customFormat="1" ht="24" customHeight="1" spans="1:5">
      <c r="A277" s="5" t="str">
        <f t="shared" si="19"/>
        <v>016</v>
      </c>
      <c r="B277" s="5" t="str">
        <f>"2209252106"</f>
        <v>2209252106</v>
      </c>
      <c r="C277" s="5">
        <v>70.6</v>
      </c>
      <c r="D277" s="5">
        <v>74.94</v>
      </c>
      <c r="E277" s="7">
        <f t="shared" si="18"/>
        <v>73.204</v>
      </c>
    </row>
    <row r="278" s="1" customFormat="1" ht="24" customHeight="1" spans="1:5">
      <c r="A278" s="5" t="str">
        <f t="shared" si="19"/>
        <v>016</v>
      </c>
      <c r="B278" s="5" t="str">
        <f>"2209252013"</f>
        <v>2209252013</v>
      </c>
      <c r="C278" s="5">
        <v>70.5</v>
      </c>
      <c r="D278" s="5" t="s">
        <v>6</v>
      </c>
      <c r="E278" s="7"/>
    </row>
    <row r="279" s="1" customFormat="1" ht="24" customHeight="1" spans="1:5">
      <c r="A279" s="5" t="str">
        <f t="shared" si="19"/>
        <v>016</v>
      </c>
      <c r="B279" s="5" t="str">
        <f>"2209251828"</f>
        <v>2209251828</v>
      </c>
      <c r="C279" s="5">
        <v>69.9</v>
      </c>
      <c r="D279" s="5">
        <v>79</v>
      </c>
      <c r="E279" s="7">
        <f t="shared" si="18"/>
        <v>75.36</v>
      </c>
    </row>
    <row r="280" s="1" customFormat="1" ht="24" customHeight="1" spans="1:5">
      <c r="A280" s="5" t="str">
        <f t="shared" si="19"/>
        <v>016</v>
      </c>
      <c r="B280" s="5" t="str">
        <f>"2209252325"</f>
        <v>2209252325</v>
      </c>
      <c r="C280" s="5">
        <v>69.8</v>
      </c>
      <c r="D280" s="5" t="s">
        <v>6</v>
      </c>
      <c r="E280" s="7"/>
    </row>
    <row r="281" s="1" customFormat="1" ht="24" customHeight="1" spans="1:5">
      <c r="A281" s="5" t="str">
        <f t="shared" si="19"/>
        <v>016</v>
      </c>
      <c r="B281" s="5" t="str">
        <f>"2209252127"</f>
        <v>2209252127</v>
      </c>
      <c r="C281" s="5">
        <v>69.1</v>
      </c>
      <c r="D281" s="5" t="s">
        <v>6</v>
      </c>
      <c r="E281" s="7"/>
    </row>
    <row r="282" s="1" customFormat="1" ht="24" customHeight="1" spans="1:5">
      <c r="A282" s="5" t="str">
        <f t="shared" si="19"/>
        <v>016</v>
      </c>
      <c r="B282" s="5" t="str">
        <f>"2209251928"</f>
        <v>2209251928</v>
      </c>
      <c r="C282" s="5">
        <v>69</v>
      </c>
      <c r="D282" s="5">
        <v>74.1</v>
      </c>
      <c r="E282" s="7">
        <f t="shared" si="18"/>
        <v>72.06</v>
      </c>
    </row>
    <row r="283" s="1" customFormat="1" ht="24" customHeight="1" spans="1:5">
      <c r="A283" s="5" t="str">
        <f t="shared" si="19"/>
        <v>016</v>
      </c>
      <c r="B283" s="5" t="str">
        <f>"2209251918"</f>
        <v>2209251918</v>
      </c>
      <c r="C283" s="5">
        <v>68.9</v>
      </c>
      <c r="D283" s="5">
        <v>78.84</v>
      </c>
      <c r="E283" s="7">
        <f t="shared" si="18"/>
        <v>74.864</v>
      </c>
    </row>
    <row r="284" s="1" customFormat="1" ht="24" customHeight="1" spans="1:5">
      <c r="A284" s="5" t="str">
        <f t="shared" si="19"/>
        <v>016</v>
      </c>
      <c r="B284" s="5" t="str">
        <f>"2209252229"</f>
        <v>2209252229</v>
      </c>
      <c r="C284" s="5">
        <v>68.8</v>
      </c>
      <c r="D284" s="5">
        <v>75.8</v>
      </c>
      <c r="E284" s="7">
        <f t="shared" si="18"/>
        <v>73</v>
      </c>
    </row>
    <row r="285" s="1" customFormat="1" ht="24" customHeight="1" spans="1:5">
      <c r="A285" s="5" t="str">
        <f t="shared" si="19"/>
        <v>016</v>
      </c>
      <c r="B285" s="5" t="str">
        <f>"2209252306"</f>
        <v>2209252306</v>
      </c>
      <c r="C285" s="5">
        <v>68.5</v>
      </c>
      <c r="D285" s="5">
        <v>79.42</v>
      </c>
      <c r="E285" s="7">
        <f t="shared" si="18"/>
        <v>75.052</v>
      </c>
    </row>
    <row r="286" s="1" customFormat="1" ht="24" customHeight="1" spans="1:5">
      <c r="A286" s="5" t="str">
        <f t="shared" si="19"/>
        <v>016</v>
      </c>
      <c r="B286" s="5" t="str">
        <f>"2209252412"</f>
        <v>2209252412</v>
      </c>
      <c r="C286" s="5">
        <v>68.3</v>
      </c>
      <c r="D286" s="5">
        <v>76.24</v>
      </c>
      <c r="E286" s="7">
        <f t="shared" si="18"/>
        <v>73.064</v>
      </c>
    </row>
    <row r="287" s="1" customFormat="1" ht="24" customHeight="1" spans="1:5">
      <c r="A287" s="5" t="str">
        <f t="shared" si="19"/>
        <v>016</v>
      </c>
      <c r="B287" s="5" t="str">
        <f>"2209252420"</f>
        <v>2209252420</v>
      </c>
      <c r="C287" s="5">
        <v>68.2</v>
      </c>
      <c r="D287" s="5" t="s">
        <v>6</v>
      </c>
      <c r="E287" s="7"/>
    </row>
    <row r="288" s="1" customFormat="1" ht="24" customHeight="1" spans="1:5">
      <c r="A288" s="5" t="str">
        <f t="shared" si="19"/>
        <v>016</v>
      </c>
      <c r="B288" s="5" t="str">
        <f>"2209252322"</f>
        <v>2209252322</v>
      </c>
      <c r="C288" s="5">
        <v>68.1</v>
      </c>
      <c r="D288" s="5" t="s">
        <v>6</v>
      </c>
      <c r="E288" s="7"/>
    </row>
    <row r="289" s="1" customFormat="1" ht="24" customHeight="1" spans="1:5">
      <c r="A289" s="5" t="str">
        <f t="shared" si="19"/>
        <v>016</v>
      </c>
      <c r="B289" s="5" t="str">
        <f>"2209251919"</f>
        <v>2209251919</v>
      </c>
      <c r="C289" s="5">
        <v>68</v>
      </c>
      <c r="D289" s="5">
        <v>78.42</v>
      </c>
      <c r="E289" s="7">
        <f t="shared" si="18"/>
        <v>74.252</v>
      </c>
    </row>
    <row r="290" s="1" customFormat="1" ht="24" customHeight="1" spans="1:5">
      <c r="A290" s="5" t="str">
        <f t="shared" si="19"/>
        <v>016</v>
      </c>
      <c r="B290" s="5" t="str">
        <f>"2209251824"</f>
        <v>2209251824</v>
      </c>
      <c r="C290" s="5">
        <v>67.8</v>
      </c>
      <c r="D290" s="5">
        <v>76.6</v>
      </c>
      <c r="E290" s="7">
        <f t="shared" si="18"/>
        <v>73.08</v>
      </c>
    </row>
    <row r="291" s="1" customFormat="1" ht="24" customHeight="1" spans="1:5">
      <c r="A291" s="5" t="str">
        <f t="shared" si="19"/>
        <v>016</v>
      </c>
      <c r="B291" s="5" t="str">
        <f>"2209251812"</f>
        <v>2209251812</v>
      </c>
      <c r="C291" s="5">
        <v>67.6</v>
      </c>
      <c r="D291" s="5" t="s">
        <v>6</v>
      </c>
      <c r="E291" s="7"/>
    </row>
    <row r="292" s="1" customFormat="1" ht="24" customHeight="1" spans="1:5">
      <c r="A292" s="5" t="str">
        <f t="shared" si="19"/>
        <v>016</v>
      </c>
      <c r="B292" s="5" t="str">
        <f>"2209251923"</f>
        <v>2209251923</v>
      </c>
      <c r="C292" s="5">
        <v>67.6</v>
      </c>
      <c r="D292" s="5">
        <v>73.9</v>
      </c>
      <c r="E292" s="7">
        <f t="shared" si="18"/>
        <v>71.38</v>
      </c>
    </row>
    <row r="293" s="1" customFormat="1" ht="24" customHeight="1" spans="1:5">
      <c r="A293" s="5" t="str">
        <f t="shared" si="19"/>
        <v>016</v>
      </c>
      <c r="B293" s="5" t="str">
        <f>"2209252202"</f>
        <v>2209252202</v>
      </c>
      <c r="C293" s="5">
        <v>67.3</v>
      </c>
      <c r="D293" s="5" t="s">
        <v>6</v>
      </c>
      <c r="E293" s="7"/>
    </row>
    <row r="294" s="1" customFormat="1" ht="24" customHeight="1" spans="1:5">
      <c r="A294" s="5" t="str">
        <f t="shared" si="19"/>
        <v>016</v>
      </c>
      <c r="B294" s="5" t="str">
        <f>"2209252029"</f>
        <v>2209252029</v>
      </c>
      <c r="C294" s="5">
        <v>67</v>
      </c>
      <c r="D294" s="5" t="s">
        <v>6</v>
      </c>
      <c r="E294" s="7"/>
    </row>
    <row r="295" s="1" customFormat="1" ht="24" customHeight="1" spans="1:5">
      <c r="A295" s="5" t="str">
        <f t="shared" si="19"/>
        <v>016</v>
      </c>
      <c r="B295" s="5" t="str">
        <f>"2209251925"</f>
        <v>2209251925</v>
      </c>
      <c r="C295" s="5">
        <v>66.9</v>
      </c>
      <c r="D295" s="5">
        <v>77.46</v>
      </c>
      <c r="E295" s="7">
        <f t="shared" si="18"/>
        <v>73.236</v>
      </c>
    </row>
    <row r="296" s="1" customFormat="1" ht="24" customHeight="1" spans="1:5">
      <c r="A296" s="5" t="str">
        <f t="shared" si="19"/>
        <v>016</v>
      </c>
      <c r="B296" s="5" t="str">
        <f>"2209252018"</f>
        <v>2209252018</v>
      </c>
      <c r="C296" s="5">
        <v>66.9</v>
      </c>
      <c r="D296" s="5">
        <v>77.38</v>
      </c>
      <c r="E296" s="7">
        <f t="shared" si="18"/>
        <v>73.188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BAYERN</cp:lastModifiedBy>
  <dcterms:created xsi:type="dcterms:W3CDTF">2022-09-22T02:59:00Z</dcterms:created>
  <dcterms:modified xsi:type="dcterms:W3CDTF">2022-10-08T08:33:18Z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6290816526BE4B3DB095F78E898FD276</vt:lpwstr>
  </property>
  <property fmtid="{D5CDD505-2E9C-101B-9397-08002B2CF9AE}" pid="3" name="KSOProductBuildVer">
    <vt:lpwstr>2052-11.1.0.12358</vt:lpwstr>
  </property>
</Properties>
</file>